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codeName="AcestRegistruDeLucru" hidePivotFieldList="1" defaultThemeVersion="124226"/>
  <mc:AlternateContent xmlns:mc="http://schemas.openxmlformats.org/markup-compatibility/2006">
    <mc:Choice Requires="x15">
      <x15ac:absPath xmlns:x15ac="http://schemas.microsoft.com/office/spreadsheetml/2010/11/ac" url="Z:\Departamente\POR 2021-2027\Ghiduri\MACHETE\machete 2024\machete curate 27.01.2024\varianta 3- 15 si 5%\"/>
    </mc:Choice>
  </mc:AlternateContent>
  <xr:revisionPtr revIDLastSave="0" documentId="13_ncr:1_{ADFC2181-7967-46F6-936D-E779E2D99E3F}" xr6:coauthVersionLast="47" xr6:coauthVersionMax="47" xr10:uidLastSave="{00000000-0000-0000-0000-000000000000}"/>
  <bookViews>
    <workbookView xWindow="-108" yWindow="-108" windowWidth="23256" windowHeight="12576" tabRatio="938" activeTab="2" xr2:uid="{00000000-000D-0000-FFFF-FFFF00000000}"/>
  </bookViews>
  <sheets>
    <sheet name="Instructiuni" sheetId="47" r:id="rId1"/>
    <sheet name="Matrice Corelare Buget cu Deviz" sheetId="51" r:id="rId2"/>
    <sheet name="Buget_cerere" sheetId="15" r:id="rId3"/>
    <sheet name="Buget Categorii Cheltuieli" sheetId="50" r:id="rId4"/>
    <sheet name="Funding Gap" sheetId="44" r:id="rId5"/>
    <sheet name="Amortizare" sheetId="45" r:id="rId6"/>
    <sheet name="Export SMIS A NU SE ANEXA!!" sheetId="49" r:id="rId7"/>
    <sheet name="Buget Sintetic" sheetId="48" r:id="rId8"/>
    <sheet name="Foaie1" sheetId="52" state="hidden" r:id="rId9"/>
  </sheets>
  <externalReferences>
    <externalReference r:id="rId10"/>
  </externalReferences>
  <definedNames>
    <definedName name="FDR">'[1]1-Inputuri'!$E$26</definedName>
    <definedName name="OLE_LINK1" localSheetId="2">Buget_cerere!$F$92</definedName>
    <definedName name="TVA">#REF!</definedName>
    <definedName name="_xlnm.Print_Area" localSheetId="7">'Buget Sintetic'!$A$1:$L$54</definedName>
    <definedName name="_xlnm.Print_Area" localSheetId="2">Buget_cerere!$A$1:$S$107</definedName>
    <definedName name="_xlnm.Print_Area" localSheetId="0">Instructiuni!$A$1:$P$79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8" i="15" l="1"/>
  <c r="F78" i="15"/>
  <c r="G78" i="15"/>
  <c r="H78" i="15"/>
  <c r="C86" i="15"/>
  <c r="O78" i="15"/>
  <c r="P78" i="15"/>
  <c r="Q78" i="15"/>
  <c r="O80" i="15"/>
  <c r="P80" i="15"/>
  <c r="Q80" i="15"/>
  <c r="N80" i="15"/>
  <c r="N78" i="15"/>
  <c r="D80" i="15"/>
  <c r="F80" i="15"/>
  <c r="G80" i="15"/>
  <c r="C78" i="15"/>
  <c r="E76" i="15"/>
  <c r="Q86" i="15"/>
  <c r="P86" i="15"/>
  <c r="O86" i="15"/>
  <c r="N86" i="15"/>
  <c r="D86" i="15"/>
  <c r="F86" i="15"/>
  <c r="G86" i="15"/>
  <c r="Q74" i="15"/>
  <c r="P74" i="15"/>
  <c r="O74" i="15"/>
  <c r="N74" i="15"/>
  <c r="D74" i="15"/>
  <c r="F74" i="15"/>
  <c r="G74" i="15"/>
  <c r="C74" i="15"/>
  <c r="N62" i="15"/>
  <c r="Q62" i="15"/>
  <c r="P62" i="15"/>
  <c r="P70" i="15" s="1"/>
  <c r="O62" i="15"/>
  <c r="D62" i="15"/>
  <c r="F62" i="15"/>
  <c r="G62" i="15"/>
  <c r="C62" i="15"/>
  <c r="N59" i="15"/>
  <c r="Q59" i="15"/>
  <c r="P59" i="15"/>
  <c r="O59" i="15"/>
  <c r="D59" i="15"/>
  <c r="F59" i="15"/>
  <c r="F70" i="15" s="1"/>
  <c r="G59" i="15"/>
  <c r="G70" i="15" s="1"/>
  <c r="C59" i="15"/>
  <c r="N57" i="15"/>
  <c r="Q57" i="15"/>
  <c r="P57" i="15"/>
  <c r="O57" i="15"/>
  <c r="D57" i="15"/>
  <c r="F57" i="15"/>
  <c r="G57" i="15"/>
  <c r="C57" i="15"/>
  <c r="O15" i="15"/>
  <c r="P15" i="15"/>
  <c r="Q15" i="15"/>
  <c r="N15" i="15"/>
  <c r="O22" i="15"/>
  <c r="P22" i="15"/>
  <c r="Q22" i="15"/>
  <c r="N22" i="15"/>
  <c r="O31" i="15"/>
  <c r="O30" i="15" s="1"/>
  <c r="P31" i="15"/>
  <c r="P30" i="15" s="1"/>
  <c r="Q31" i="15"/>
  <c r="Q30" i="15" s="1"/>
  <c r="N31" i="15"/>
  <c r="N30" i="15" s="1"/>
  <c r="O37" i="15"/>
  <c r="O36" i="15" s="1"/>
  <c r="P37" i="15"/>
  <c r="P36" i="15" s="1"/>
  <c r="Q37" i="15"/>
  <c r="Q36" i="15" s="1"/>
  <c r="N37" i="15"/>
  <c r="N36" i="15" s="1"/>
  <c r="D37" i="15"/>
  <c r="D36" i="15" s="1"/>
  <c r="F37" i="15"/>
  <c r="F36" i="15" s="1"/>
  <c r="G37" i="15"/>
  <c r="G36" i="15" s="1"/>
  <c r="C37" i="15"/>
  <c r="C36" i="15" s="1"/>
  <c r="C31" i="15"/>
  <c r="C30" i="15" s="1"/>
  <c r="D22" i="15"/>
  <c r="F22" i="15"/>
  <c r="G22" i="15"/>
  <c r="C22" i="15"/>
  <c r="D15" i="15"/>
  <c r="F15" i="15"/>
  <c r="G15" i="15"/>
  <c r="C15" i="15"/>
  <c r="D13" i="15"/>
  <c r="F13" i="15"/>
  <c r="G13" i="15"/>
  <c r="C13" i="15"/>
  <c r="D10" i="15"/>
  <c r="F10" i="15"/>
  <c r="G10" i="15"/>
  <c r="C10" i="15"/>
  <c r="E68" i="15"/>
  <c r="D57" i="44"/>
  <c r="D48" i="44"/>
  <c r="D20" i="44"/>
  <c r="E11" i="44"/>
  <c r="F11" i="44"/>
  <c r="G11" i="44"/>
  <c r="H11" i="44"/>
  <c r="I11" i="44"/>
  <c r="J11" i="44"/>
  <c r="K11" i="44"/>
  <c r="L11" i="44"/>
  <c r="M11" i="44"/>
  <c r="N11" i="44"/>
  <c r="O11" i="44"/>
  <c r="P11" i="44"/>
  <c r="Q11" i="44"/>
  <c r="R11" i="44"/>
  <c r="R22" i="44" s="1"/>
  <c r="S11" i="44"/>
  <c r="T11" i="44"/>
  <c r="U11" i="44"/>
  <c r="V11" i="44"/>
  <c r="W11" i="44"/>
  <c r="X11" i="44"/>
  <c r="Y11" i="44"/>
  <c r="Z11" i="44"/>
  <c r="AA11" i="44"/>
  <c r="AB11" i="44"/>
  <c r="AC11" i="44"/>
  <c r="AD11" i="44"/>
  <c r="AE11" i="44"/>
  <c r="AF11" i="44"/>
  <c r="AG11" i="44"/>
  <c r="D11" i="44"/>
  <c r="B32" i="45"/>
  <c r="E2" i="45" s="1"/>
  <c r="D29" i="50"/>
  <c r="D28" i="50"/>
  <c r="E77" i="15"/>
  <c r="E28" i="50"/>
  <c r="E24" i="50"/>
  <c r="F29" i="50"/>
  <c r="F28" i="50"/>
  <c r="G29" i="50"/>
  <c r="G28" i="50"/>
  <c r="H77" i="15"/>
  <c r="H29" i="50" s="1"/>
  <c r="H76" i="15"/>
  <c r="I76" i="15"/>
  <c r="C29" i="50"/>
  <c r="C28" i="50"/>
  <c r="C24" i="50"/>
  <c r="D48" i="50"/>
  <c r="F48" i="50"/>
  <c r="G48" i="50"/>
  <c r="C48" i="50"/>
  <c r="R76" i="15"/>
  <c r="R78" i="15" s="1"/>
  <c r="R77" i="15"/>
  <c r="M78" i="15"/>
  <c r="M77" i="15"/>
  <c r="M76" i="15"/>
  <c r="M75" i="15"/>
  <c r="R38" i="15"/>
  <c r="R39" i="15"/>
  <c r="R41" i="15"/>
  <c r="R40" i="15"/>
  <c r="E38" i="15"/>
  <c r="E39" i="15"/>
  <c r="E41" i="15"/>
  <c r="E48" i="50" s="1"/>
  <c r="E40" i="15"/>
  <c r="H38" i="15"/>
  <c r="H39" i="15"/>
  <c r="H41" i="15"/>
  <c r="H48" i="50" s="1"/>
  <c r="H40" i="15"/>
  <c r="I41" i="15"/>
  <c r="I48" i="50" s="1"/>
  <c r="S41" i="15"/>
  <c r="M41" i="15"/>
  <c r="N13" i="15"/>
  <c r="N10" i="15"/>
  <c r="O13" i="15"/>
  <c r="O10" i="15"/>
  <c r="P13" i="15"/>
  <c r="P10" i="15"/>
  <c r="Q13" i="15"/>
  <c r="Q10" i="15"/>
  <c r="E13" i="45"/>
  <c r="E22" i="45"/>
  <c r="E30" i="45"/>
  <c r="E82" i="15"/>
  <c r="E86" i="15" s="1"/>
  <c r="E83" i="15"/>
  <c r="E84" i="15"/>
  <c r="E72" i="15"/>
  <c r="E74" i="15" s="1"/>
  <c r="E73" i="15"/>
  <c r="E69" i="15"/>
  <c r="E63" i="15"/>
  <c r="I63" i="15" s="1"/>
  <c r="E64" i="15"/>
  <c r="E65" i="15"/>
  <c r="E66" i="15"/>
  <c r="E67" i="15"/>
  <c r="E60" i="15"/>
  <c r="E59" i="15" s="1"/>
  <c r="E61" i="15"/>
  <c r="E44" i="15"/>
  <c r="E19" i="50" s="1"/>
  <c r="E46" i="15"/>
  <c r="E20" i="50" s="1"/>
  <c r="E48" i="15"/>
  <c r="E50" i="15"/>
  <c r="E4" i="50" s="1"/>
  <c r="E53" i="15"/>
  <c r="E55" i="15"/>
  <c r="E16" i="15"/>
  <c r="E17" i="15"/>
  <c r="E31" i="50" s="1"/>
  <c r="E18" i="15"/>
  <c r="E19" i="15"/>
  <c r="E33" i="50" s="1"/>
  <c r="E20" i="15"/>
  <c r="E34" i="50" s="1"/>
  <c r="E21" i="15"/>
  <c r="E23" i="15"/>
  <c r="E24" i="15"/>
  <c r="E25" i="15"/>
  <c r="E26" i="15"/>
  <c r="E27" i="15"/>
  <c r="E41" i="50" s="1"/>
  <c r="E28" i="15"/>
  <c r="E42" i="50" s="1"/>
  <c r="E29" i="15"/>
  <c r="E32" i="15"/>
  <c r="E33" i="15"/>
  <c r="E34" i="15"/>
  <c r="E35" i="15"/>
  <c r="E12" i="15"/>
  <c r="E18" i="50" s="1"/>
  <c r="E6" i="15"/>
  <c r="E7" i="15"/>
  <c r="E15" i="50" s="1"/>
  <c r="E8" i="15"/>
  <c r="E9" i="15"/>
  <c r="E17" i="50" s="1"/>
  <c r="M14" i="48"/>
  <c r="M15" i="48"/>
  <c r="M16" i="48"/>
  <c r="M17" i="48"/>
  <c r="M18" i="48"/>
  <c r="M19" i="48"/>
  <c r="M20" i="48"/>
  <c r="M21" i="48"/>
  <c r="M22" i="48"/>
  <c r="M23" i="48"/>
  <c r="M24" i="48"/>
  <c r="M25" i="48"/>
  <c r="M26" i="48"/>
  <c r="M27" i="48"/>
  <c r="M28" i="48"/>
  <c r="M29" i="48"/>
  <c r="M30" i="48"/>
  <c r="M31" i="48"/>
  <c r="M32" i="48"/>
  <c r="M33" i="48"/>
  <c r="M34" i="48"/>
  <c r="M35" i="48"/>
  <c r="M36" i="48"/>
  <c r="M37" i="48"/>
  <c r="M38" i="48"/>
  <c r="M39" i="48"/>
  <c r="M40" i="48"/>
  <c r="M41" i="48"/>
  <c r="M42" i="48"/>
  <c r="M43" i="48"/>
  <c r="M44" i="48"/>
  <c r="M45" i="48"/>
  <c r="M46" i="48"/>
  <c r="M47" i="48"/>
  <c r="M48" i="48"/>
  <c r="M49" i="48"/>
  <c r="M50" i="48"/>
  <c r="M51" i="48"/>
  <c r="M52" i="48"/>
  <c r="M13" i="48"/>
  <c r="B14" i="48"/>
  <c r="C14" i="48"/>
  <c r="E14" i="48"/>
  <c r="F14" i="48"/>
  <c r="G14" i="48"/>
  <c r="I14" i="48"/>
  <c r="J14" i="48"/>
  <c r="K14" i="48"/>
  <c r="B15" i="48"/>
  <c r="C15" i="48"/>
  <c r="E15" i="48"/>
  <c r="F15" i="48"/>
  <c r="G15" i="48"/>
  <c r="I15" i="48"/>
  <c r="H15" i="48" s="1"/>
  <c r="J15" i="48"/>
  <c r="K15" i="48"/>
  <c r="B16" i="48"/>
  <c r="C16" i="48"/>
  <c r="E16" i="48"/>
  <c r="F16" i="48"/>
  <c r="G16" i="48"/>
  <c r="I16" i="48"/>
  <c r="J16" i="48"/>
  <c r="K16" i="48"/>
  <c r="B17" i="48"/>
  <c r="C17" i="48"/>
  <c r="E17" i="48"/>
  <c r="F17" i="48"/>
  <c r="G17" i="48"/>
  <c r="I17" i="48"/>
  <c r="J17" i="48"/>
  <c r="K17" i="48"/>
  <c r="B18" i="48"/>
  <c r="C18" i="48"/>
  <c r="E18" i="48"/>
  <c r="F18" i="48"/>
  <c r="G18" i="48"/>
  <c r="I18" i="48"/>
  <c r="J18" i="48"/>
  <c r="K18" i="48"/>
  <c r="B19" i="48"/>
  <c r="C19" i="48"/>
  <c r="E19" i="48"/>
  <c r="F19" i="48"/>
  <c r="G19" i="48"/>
  <c r="D19" i="48" s="1"/>
  <c r="L19" i="48" s="1"/>
  <c r="I19" i="48"/>
  <c r="J19" i="48"/>
  <c r="K19" i="48"/>
  <c r="B20" i="48"/>
  <c r="C20" i="48"/>
  <c r="E20" i="48"/>
  <c r="F20" i="48"/>
  <c r="G20" i="48"/>
  <c r="I20" i="48"/>
  <c r="J20" i="48"/>
  <c r="K20" i="48"/>
  <c r="B21" i="48"/>
  <c r="C21" i="48"/>
  <c r="E21" i="48"/>
  <c r="F21" i="48"/>
  <c r="G21" i="48"/>
  <c r="I21" i="48"/>
  <c r="J21" i="48"/>
  <c r="K21" i="48"/>
  <c r="B22" i="48"/>
  <c r="C22" i="48"/>
  <c r="E22" i="48"/>
  <c r="F22" i="48"/>
  <c r="G22" i="48"/>
  <c r="I22" i="48"/>
  <c r="H22" i="48" s="1"/>
  <c r="J22" i="48"/>
  <c r="K22" i="48"/>
  <c r="B23" i="48"/>
  <c r="C23" i="48"/>
  <c r="E23" i="48"/>
  <c r="F23" i="48"/>
  <c r="D23" i="48" s="1"/>
  <c r="L23" i="48" s="1"/>
  <c r="G23" i="48"/>
  <c r="I23" i="48"/>
  <c r="H23" i="48" s="1"/>
  <c r="J23" i="48"/>
  <c r="K23" i="48"/>
  <c r="B24" i="48"/>
  <c r="C24" i="48"/>
  <c r="E24" i="48"/>
  <c r="F24" i="48"/>
  <c r="G24" i="48"/>
  <c r="I24" i="48"/>
  <c r="H24" i="48" s="1"/>
  <c r="J24" i="48"/>
  <c r="K24" i="48"/>
  <c r="B25" i="48"/>
  <c r="C25" i="48"/>
  <c r="E25" i="48"/>
  <c r="F25" i="48"/>
  <c r="G25" i="48"/>
  <c r="I25" i="48"/>
  <c r="J25" i="48"/>
  <c r="K25" i="48"/>
  <c r="B26" i="48"/>
  <c r="C26" i="48"/>
  <c r="E26" i="48"/>
  <c r="F26" i="48"/>
  <c r="G26" i="48"/>
  <c r="I26" i="48"/>
  <c r="H26" i="48" s="1"/>
  <c r="J26" i="48"/>
  <c r="K26" i="48"/>
  <c r="B27" i="48"/>
  <c r="C27" i="48"/>
  <c r="E27" i="48"/>
  <c r="F27" i="48"/>
  <c r="G27" i="48"/>
  <c r="I27" i="48"/>
  <c r="H27" i="48" s="1"/>
  <c r="J27" i="48"/>
  <c r="K27" i="48"/>
  <c r="B28" i="48"/>
  <c r="C28" i="48"/>
  <c r="E28" i="48"/>
  <c r="F28" i="48"/>
  <c r="G28" i="48"/>
  <c r="I28" i="48"/>
  <c r="H28" i="48" s="1"/>
  <c r="J28" i="48"/>
  <c r="K28" i="48"/>
  <c r="B29" i="48"/>
  <c r="C29" i="48"/>
  <c r="E29" i="48"/>
  <c r="F29" i="48"/>
  <c r="G29" i="48"/>
  <c r="I29" i="48"/>
  <c r="J29" i="48"/>
  <c r="K29" i="48"/>
  <c r="B30" i="48"/>
  <c r="C30" i="48"/>
  <c r="E30" i="48"/>
  <c r="F30" i="48"/>
  <c r="G30" i="48"/>
  <c r="I30" i="48"/>
  <c r="H30" i="48" s="1"/>
  <c r="J30" i="48"/>
  <c r="K30" i="48"/>
  <c r="B31" i="48"/>
  <c r="C31" i="48"/>
  <c r="E31" i="48"/>
  <c r="F31" i="48"/>
  <c r="G31" i="48"/>
  <c r="I31" i="48"/>
  <c r="J31" i="48"/>
  <c r="K31" i="48"/>
  <c r="B32" i="48"/>
  <c r="C32" i="48"/>
  <c r="E32" i="48"/>
  <c r="D32" i="48" s="1"/>
  <c r="L32" i="48" s="1"/>
  <c r="F32" i="48"/>
  <c r="G32" i="48"/>
  <c r="I32" i="48"/>
  <c r="J32" i="48"/>
  <c r="K32" i="48"/>
  <c r="B33" i="48"/>
  <c r="C33" i="48"/>
  <c r="E33" i="48"/>
  <c r="F33" i="48"/>
  <c r="G33" i="48"/>
  <c r="I33" i="48"/>
  <c r="J33" i="48"/>
  <c r="H33" i="48" s="1"/>
  <c r="K33" i="48"/>
  <c r="B34" i="48"/>
  <c r="C34" i="48"/>
  <c r="E34" i="48"/>
  <c r="F34" i="48"/>
  <c r="G34" i="48"/>
  <c r="I34" i="48"/>
  <c r="J34" i="48"/>
  <c r="K34" i="48"/>
  <c r="B35" i="48"/>
  <c r="C35" i="48"/>
  <c r="E35" i="48"/>
  <c r="F35" i="48"/>
  <c r="G35" i="48"/>
  <c r="I35" i="48"/>
  <c r="J35" i="48"/>
  <c r="K35" i="48"/>
  <c r="B36" i="48"/>
  <c r="C36" i="48"/>
  <c r="E36" i="48"/>
  <c r="D36" i="48" s="1"/>
  <c r="L36" i="48" s="1"/>
  <c r="F36" i="48"/>
  <c r="G36" i="48"/>
  <c r="I36" i="48"/>
  <c r="J36" i="48"/>
  <c r="K36" i="48"/>
  <c r="B37" i="48"/>
  <c r="C37" i="48"/>
  <c r="E37" i="48"/>
  <c r="F37" i="48"/>
  <c r="G37" i="48"/>
  <c r="I37" i="48"/>
  <c r="J37" i="48"/>
  <c r="K37" i="48"/>
  <c r="B38" i="48"/>
  <c r="C38" i="48"/>
  <c r="E38" i="48"/>
  <c r="F38" i="48"/>
  <c r="G38" i="48"/>
  <c r="I38" i="48"/>
  <c r="H38" i="48" s="1"/>
  <c r="J38" i="48"/>
  <c r="K38" i="48"/>
  <c r="B39" i="48"/>
  <c r="C39" i="48"/>
  <c r="E39" i="48"/>
  <c r="D39" i="48" s="1"/>
  <c r="L39" i="48" s="1"/>
  <c r="F39" i="48"/>
  <c r="G39" i="48"/>
  <c r="I39" i="48"/>
  <c r="H39" i="48" s="1"/>
  <c r="J39" i="48"/>
  <c r="K39" i="48"/>
  <c r="B40" i="48"/>
  <c r="C40" i="48"/>
  <c r="E40" i="48"/>
  <c r="D40" i="48" s="1"/>
  <c r="L40" i="48" s="1"/>
  <c r="F40" i="48"/>
  <c r="G40" i="48"/>
  <c r="I40" i="48"/>
  <c r="J40" i="48"/>
  <c r="K40" i="48"/>
  <c r="B41" i="48"/>
  <c r="C41" i="48"/>
  <c r="E41" i="48"/>
  <c r="F41" i="48"/>
  <c r="G41" i="48"/>
  <c r="I41" i="48"/>
  <c r="J41" i="48"/>
  <c r="K41" i="48"/>
  <c r="B42" i="48"/>
  <c r="C42" i="48"/>
  <c r="E42" i="48"/>
  <c r="F42" i="48"/>
  <c r="G42" i="48"/>
  <c r="I42" i="48"/>
  <c r="H42" i="48" s="1"/>
  <c r="J42" i="48"/>
  <c r="K42" i="48"/>
  <c r="B43" i="48"/>
  <c r="C43" i="48"/>
  <c r="E43" i="48"/>
  <c r="F43" i="48"/>
  <c r="G43" i="48"/>
  <c r="I43" i="48"/>
  <c r="H43" i="48" s="1"/>
  <c r="J43" i="48"/>
  <c r="K43" i="48"/>
  <c r="B44" i="48"/>
  <c r="C44" i="48"/>
  <c r="E44" i="48"/>
  <c r="D44" i="48" s="1"/>
  <c r="L44" i="48" s="1"/>
  <c r="F44" i="48"/>
  <c r="G44" i="48"/>
  <c r="I44" i="48"/>
  <c r="H44" i="48" s="1"/>
  <c r="J44" i="48"/>
  <c r="K44" i="48"/>
  <c r="B45" i="48"/>
  <c r="C45" i="48"/>
  <c r="E45" i="48"/>
  <c r="F45" i="48"/>
  <c r="G45" i="48"/>
  <c r="I45" i="48"/>
  <c r="J45" i="48"/>
  <c r="K45" i="48"/>
  <c r="B46" i="48"/>
  <c r="C46" i="48"/>
  <c r="E46" i="48"/>
  <c r="F46" i="48"/>
  <c r="G46" i="48"/>
  <c r="I46" i="48"/>
  <c r="H46" i="48" s="1"/>
  <c r="J46" i="48"/>
  <c r="K46" i="48"/>
  <c r="B47" i="48"/>
  <c r="C47" i="48"/>
  <c r="E47" i="48"/>
  <c r="F47" i="48"/>
  <c r="D47" i="48" s="1"/>
  <c r="L47" i="48" s="1"/>
  <c r="G47" i="48"/>
  <c r="I47" i="48"/>
  <c r="J47" i="48"/>
  <c r="H47" i="48"/>
  <c r="K47" i="48"/>
  <c r="B48" i="48"/>
  <c r="C48" i="48"/>
  <c r="E48" i="48"/>
  <c r="D48" i="48" s="1"/>
  <c r="L48" i="48" s="1"/>
  <c r="F48" i="48"/>
  <c r="G48" i="48"/>
  <c r="I48" i="48"/>
  <c r="J48" i="48"/>
  <c r="K48" i="48"/>
  <c r="B49" i="48"/>
  <c r="C49" i="48"/>
  <c r="E49" i="48"/>
  <c r="D49" i="48" s="1"/>
  <c r="L49" i="48" s="1"/>
  <c r="F49" i="48"/>
  <c r="G49" i="48"/>
  <c r="I49" i="48"/>
  <c r="J49" i="48"/>
  <c r="H49" i="48" s="1"/>
  <c r="K49" i="48"/>
  <c r="B50" i="48"/>
  <c r="C50" i="48"/>
  <c r="E50" i="48"/>
  <c r="D50" i="48" s="1"/>
  <c r="F50" i="48"/>
  <c r="G50" i="48"/>
  <c r="I50" i="48"/>
  <c r="H50" i="48" s="1"/>
  <c r="J50" i="48"/>
  <c r="K50" i="48"/>
  <c r="B51" i="48"/>
  <c r="C51" i="48"/>
  <c r="E51" i="48"/>
  <c r="F51" i="48"/>
  <c r="G51" i="48"/>
  <c r="D51" i="48" s="1"/>
  <c r="L51" i="48" s="1"/>
  <c r="I51" i="48"/>
  <c r="H51" i="48" s="1"/>
  <c r="J51" i="48"/>
  <c r="K51" i="48"/>
  <c r="B52" i="48"/>
  <c r="C52" i="48"/>
  <c r="E52" i="48"/>
  <c r="F52" i="48"/>
  <c r="G52" i="48"/>
  <c r="I52" i="48"/>
  <c r="H52" i="48" s="1"/>
  <c r="J52" i="48"/>
  <c r="K52" i="48"/>
  <c r="E13" i="48"/>
  <c r="D13" i="48" s="1"/>
  <c r="L13" i="48" s="1"/>
  <c r="F13" i="48"/>
  <c r="G13" i="48"/>
  <c r="K13" i="48"/>
  <c r="J13" i="48"/>
  <c r="I13" i="48"/>
  <c r="C13" i="48"/>
  <c r="B13" i="48"/>
  <c r="H57" i="44"/>
  <c r="H48" i="44"/>
  <c r="D32" i="44"/>
  <c r="E32" i="44" s="1"/>
  <c r="E33" i="44" s="1"/>
  <c r="E20" i="44"/>
  <c r="E57" i="44"/>
  <c r="F20" i="44"/>
  <c r="F57" i="44"/>
  <c r="G20" i="44"/>
  <c r="G22" i="44" s="1"/>
  <c r="G57" i="44"/>
  <c r="H20" i="44"/>
  <c r="I20" i="44"/>
  <c r="I57" i="44"/>
  <c r="I59" i="44" s="1"/>
  <c r="J20" i="44"/>
  <c r="J57" i="44"/>
  <c r="K20" i="44"/>
  <c r="K57" i="44"/>
  <c r="L20" i="44"/>
  <c r="L57" i="44"/>
  <c r="L59" i="44" s="1"/>
  <c r="M20" i="44"/>
  <c r="M57" i="44"/>
  <c r="N20" i="44"/>
  <c r="N57" i="44"/>
  <c r="O20" i="44"/>
  <c r="O22" i="44" s="1"/>
  <c r="O57" i="44"/>
  <c r="P20" i="44"/>
  <c r="P57" i="44"/>
  <c r="Q20" i="44"/>
  <c r="Q57" i="44"/>
  <c r="Q59" i="44" s="1"/>
  <c r="R20" i="44"/>
  <c r="R57" i="44"/>
  <c r="S20" i="44"/>
  <c r="S57" i="44"/>
  <c r="T20" i="44"/>
  <c r="T57" i="44"/>
  <c r="T59" i="44" s="1"/>
  <c r="T74" i="44" s="1"/>
  <c r="U20" i="44"/>
  <c r="U57" i="44"/>
  <c r="U59" i="44" s="1"/>
  <c r="V20" i="44"/>
  <c r="V57" i="44"/>
  <c r="W20" i="44"/>
  <c r="W22" i="44" s="1"/>
  <c r="W57" i="44"/>
  <c r="X20" i="44"/>
  <c r="X57" i="44"/>
  <c r="Y20" i="44"/>
  <c r="Y57" i="44"/>
  <c r="Y59" i="44" s="1"/>
  <c r="Z20" i="44"/>
  <c r="Z57" i="44"/>
  <c r="AA20" i="44"/>
  <c r="AA57" i="44"/>
  <c r="E73" i="44"/>
  <c r="F73" i="44"/>
  <c r="G73" i="44"/>
  <c r="H73" i="44"/>
  <c r="I73" i="44"/>
  <c r="J73" i="44"/>
  <c r="K73" i="44"/>
  <c r="L73" i="44"/>
  <c r="M73" i="44"/>
  <c r="N73" i="44"/>
  <c r="O73" i="44"/>
  <c r="P73" i="44"/>
  <c r="Q73" i="44"/>
  <c r="R73" i="44"/>
  <c r="S73" i="44"/>
  <c r="T73" i="44"/>
  <c r="U73" i="44"/>
  <c r="V73" i="44"/>
  <c r="W73" i="44"/>
  <c r="X73" i="44"/>
  <c r="Y73" i="44"/>
  <c r="Z73" i="44"/>
  <c r="AA73" i="44"/>
  <c r="AB73" i="44"/>
  <c r="AC73" i="44"/>
  <c r="AD73" i="44"/>
  <c r="AE73" i="44"/>
  <c r="AF73" i="44"/>
  <c r="AG73" i="44"/>
  <c r="H23" i="15"/>
  <c r="H24" i="15"/>
  <c r="H25" i="15"/>
  <c r="I25" i="15" s="1"/>
  <c r="I39" i="50" s="1"/>
  <c r="H26" i="15"/>
  <c r="H27" i="15"/>
  <c r="H28" i="15"/>
  <c r="H42" i="50" s="1"/>
  <c r="H29" i="15"/>
  <c r="H16" i="15"/>
  <c r="H30" i="50" s="1"/>
  <c r="H17" i="15"/>
  <c r="I17" i="15" s="1"/>
  <c r="I31" i="50" s="1"/>
  <c r="H18" i="15"/>
  <c r="H19" i="15"/>
  <c r="H20" i="15"/>
  <c r="H34" i="50" s="1"/>
  <c r="H21" i="15"/>
  <c r="H32" i="15"/>
  <c r="H33" i="15"/>
  <c r="I33" i="15" s="1"/>
  <c r="S33" i="15" s="1"/>
  <c r="H34" i="15"/>
  <c r="I34" i="15" s="1"/>
  <c r="I36" i="50" s="1"/>
  <c r="H35" i="15"/>
  <c r="H44" i="15"/>
  <c r="H46" i="15"/>
  <c r="H20" i="50" s="1"/>
  <c r="H48" i="15"/>
  <c r="H21" i="50" s="1"/>
  <c r="H50" i="15"/>
  <c r="H53" i="15"/>
  <c r="H55" i="15"/>
  <c r="H7" i="15"/>
  <c r="H15" i="50" s="1"/>
  <c r="H8" i="15"/>
  <c r="H6" i="15"/>
  <c r="H9" i="15"/>
  <c r="H60" i="15"/>
  <c r="H61" i="15"/>
  <c r="I61" i="15" s="1"/>
  <c r="I23" i="50" s="1"/>
  <c r="H68" i="15"/>
  <c r="I68" i="15" s="1"/>
  <c r="H66" i="15"/>
  <c r="H67" i="15"/>
  <c r="I67" i="15" s="1"/>
  <c r="I80" i="50" s="1"/>
  <c r="H63" i="15"/>
  <c r="H64" i="15"/>
  <c r="H65" i="15"/>
  <c r="H69" i="15"/>
  <c r="H72" i="15"/>
  <c r="H74" i="15" s="1"/>
  <c r="H73" i="15"/>
  <c r="H12" i="15"/>
  <c r="H13" i="15" s="1"/>
  <c r="H82" i="15"/>
  <c r="H86" i="15" s="1"/>
  <c r="H83" i="15"/>
  <c r="H84" i="15"/>
  <c r="I84" i="15" s="1"/>
  <c r="I8" i="15"/>
  <c r="I23" i="15"/>
  <c r="I37" i="50" s="1"/>
  <c r="I24" i="15"/>
  <c r="I26" i="15"/>
  <c r="I35" i="15"/>
  <c r="I53" i="15"/>
  <c r="I5" i="50" s="1"/>
  <c r="I55" i="15"/>
  <c r="I73" i="15"/>
  <c r="I83" i="15"/>
  <c r="N100" i="15"/>
  <c r="D73" i="44"/>
  <c r="H64" i="44"/>
  <c r="H68" i="44" s="1"/>
  <c r="I64" i="44"/>
  <c r="I68" i="44" s="1"/>
  <c r="J64" i="44"/>
  <c r="K64" i="44"/>
  <c r="K68" i="44"/>
  <c r="L64" i="44"/>
  <c r="L68" i="44" s="1"/>
  <c r="M64" i="44"/>
  <c r="M68" i="44" s="1"/>
  <c r="N64" i="44"/>
  <c r="O64" i="44"/>
  <c r="O68" i="44" s="1"/>
  <c r="P64" i="44"/>
  <c r="P68" i="44" s="1"/>
  <c r="Q64" i="44"/>
  <c r="Q68" i="44" s="1"/>
  <c r="R64" i="44"/>
  <c r="S64" i="44"/>
  <c r="S68" i="44" s="1"/>
  <c r="T64" i="44"/>
  <c r="T68" i="44" s="1"/>
  <c r="U64" i="44"/>
  <c r="U68" i="44" s="1"/>
  <c r="V64" i="44"/>
  <c r="W64" i="44"/>
  <c r="W68" i="44" s="1"/>
  <c r="X64" i="44"/>
  <c r="X68" i="44"/>
  <c r="Y64" i="44"/>
  <c r="Y68" i="44" s="1"/>
  <c r="Z64" i="44"/>
  <c r="AA64" i="44"/>
  <c r="AA68" i="44" s="1"/>
  <c r="AB64" i="44"/>
  <c r="AB68" i="44" s="1"/>
  <c r="AC64" i="44"/>
  <c r="AC68" i="44"/>
  <c r="AD64" i="44"/>
  <c r="AE64" i="44"/>
  <c r="AE68" i="44" s="1"/>
  <c r="AF64" i="44"/>
  <c r="AF68" i="44" s="1"/>
  <c r="AG64" i="44"/>
  <c r="AG68" i="44" s="1"/>
  <c r="Q100" i="15"/>
  <c r="AB57" i="44"/>
  <c r="AC57" i="44"/>
  <c r="AD57" i="44"/>
  <c r="AE57" i="44"/>
  <c r="AF57" i="44"/>
  <c r="AG57" i="44"/>
  <c r="AG59" i="44" s="1"/>
  <c r="AG74" i="44" s="1"/>
  <c r="E48" i="44"/>
  <c r="F48" i="44"/>
  <c r="F59" i="44" s="1"/>
  <c r="G48" i="44"/>
  <c r="I48" i="44"/>
  <c r="J48" i="44"/>
  <c r="K48" i="44"/>
  <c r="L48" i="44"/>
  <c r="M48" i="44"/>
  <c r="N48" i="44"/>
  <c r="O48" i="44"/>
  <c r="O59" i="44" s="1"/>
  <c r="O74" i="44" s="1"/>
  <c r="P48" i="44"/>
  <c r="P59" i="44" s="1"/>
  <c r="P74" i="44" s="1"/>
  <c r="Q48" i="44"/>
  <c r="R48" i="44"/>
  <c r="S48" i="44"/>
  <c r="T48" i="44"/>
  <c r="U48" i="44"/>
  <c r="V48" i="44"/>
  <c r="W48" i="44"/>
  <c r="W59" i="44" s="1"/>
  <c r="W74" i="44" s="1"/>
  <c r="X48" i="44"/>
  <c r="X59" i="44" s="1"/>
  <c r="X74" i="44" s="1"/>
  <c r="Y48" i="44"/>
  <c r="Z48" i="44"/>
  <c r="AA48" i="44"/>
  <c r="AB48" i="44"/>
  <c r="AC48" i="44"/>
  <c r="AC59" i="44" s="1"/>
  <c r="AC74" i="44" s="1"/>
  <c r="AD48" i="44"/>
  <c r="AE48" i="44"/>
  <c r="AE59" i="44" s="1"/>
  <c r="AE74" i="44" s="1"/>
  <c r="AF48" i="44"/>
  <c r="AG48" i="44"/>
  <c r="P100" i="15"/>
  <c r="O100" i="15"/>
  <c r="C46" i="44"/>
  <c r="N59" i="44"/>
  <c r="Z59" i="44"/>
  <c r="AB59" i="44"/>
  <c r="AB74" i="44" s="1"/>
  <c r="AB77" i="44" s="1"/>
  <c r="AD59" i="44"/>
  <c r="C51" i="44"/>
  <c r="C52" i="44"/>
  <c r="C53" i="44"/>
  <c r="C54" i="44"/>
  <c r="C55" i="44"/>
  <c r="C56" i="44"/>
  <c r="B51" i="44"/>
  <c r="B52" i="44"/>
  <c r="B53" i="44"/>
  <c r="B54" i="44"/>
  <c r="B55" i="44"/>
  <c r="B56" i="44"/>
  <c r="AB20" i="44"/>
  <c r="AC20" i="44"/>
  <c r="AD20" i="44"/>
  <c r="AE20" i="44"/>
  <c r="AE22" i="44" s="1"/>
  <c r="AF20" i="44"/>
  <c r="AG20" i="44"/>
  <c r="O89" i="15"/>
  <c r="P89" i="15"/>
  <c r="Q89" i="15"/>
  <c r="R29" i="15"/>
  <c r="R32" i="15"/>
  <c r="R33" i="15"/>
  <c r="R35" i="15"/>
  <c r="R69" i="15"/>
  <c r="R83" i="15"/>
  <c r="R89" i="15"/>
  <c r="O90" i="15"/>
  <c r="P90" i="15"/>
  <c r="Q90" i="15"/>
  <c r="R45" i="15"/>
  <c r="R47" i="15"/>
  <c r="R49" i="15"/>
  <c r="R52" i="15"/>
  <c r="R54" i="15"/>
  <c r="R56" i="15"/>
  <c r="N90" i="15"/>
  <c r="N89" i="15"/>
  <c r="M90" i="15"/>
  <c r="B89" i="15"/>
  <c r="M89" i="15"/>
  <c r="D31" i="44"/>
  <c r="E45" i="15"/>
  <c r="E47" i="15"/>
  <c r="I47" i="15" s="1"/>
  <c r="E49" i="15"/>
  <c r="E52" i="15"/>
  <c r="E54" i="15"/>
  <c r="I54" i="15" s="1"/>
  <c r="E56" i="15"/>
  <c r="H45" i="15"/>
  <c r="H47" i="15"/>
  <c r="H49" i="15"/>
  <c r="H52" i="15"/>
  <c r="I52" i="15"/>
  <c r="H54" i="15"/>
  <c r="H56" i="15"/>
  <c r="I56" i="15" s="1"/>
  <c r="M82" i="15"/>
  <c r="M83" i="15"/>
  <c r="M81" i="15"/>
  <c r="M80" i="15"/>
  <c r="M79" i="15"/>
  <c r="M73" i="15"/>
  <c r="M74" i="15"/>
  <c r="M72" i="15"/>
  <c r="M71" i="15"/>
  <c r="M68" i="15"/>
  <c r="M69" i="15"/>
  <c r="M70" i="15"/>
  <c r="M63" i="15"/>
  <c r="M64" i="15"/>
  <c r="M65" i="15"/>
  <c r="M66" i="15"/>
  <c r="M67" i="15"/>
  <c r="M60" i="15"/>
  <c r="M61" i="15"/>
  <c r="M62" i="15"/>
  <c r="M59" i="15"/>
  <c r="M58" i="15"/>
  <c r="M45" i="15"/>
  <c r="M46" i="15"/>
  <c r="M47" i="15"/>
  <c r="M48" i="15"/>
  <c r="M49" i="15"/>
  <c r="M50" i="15"/>
  <c r="M51" i="15"/>
  <c r="M52" i="15"/>
  <c r="M53" i="15"/>
  <c r="M54" i="15"/>
  <c r="M55" i="15"/>
  <c r="M56" i="15"/>
  <c r="M57" i="15"/>
  <c r="M44" i="15"/>
  <c r="M16" i="15"/>
  <c r="M17" i="15"/>
  <c r="M18" i="15"/>
  <c r="M19" i="15"/>
  <c r="M20" i="15"/>
  <c r="M21" i="15"/>
  <c r="M22" i="15"/>
  <c r="M23" i="15"/>
  <c r="M24" i="15"/>
  <c r="M25" i="15"/>
  <c r="M26" i="15"/>
  <c r="M27" i="15"/>
  <c r="M28" i="15"/>
  <c r="M29" i="15"/>
  <c r="M30" i="15"/>
  <c r="M31" i="15"/>
  <c r="M32" i="15"/>
  <c r="M33" i="15"/>
  <c r="M34" i="15"/>
  <c r="M35" i="15"/>
  <c r="M36" i="15"/>
  <c r="M37" i="15"/>
  <c r="M38" i="15"/>
  <c r="M39" i="15"/>
  <c r="M40" i="15"/>
  <c r="M42" i="15"/>
  <c r="M43" i="15"/>
  <c r="M15" i="15"/>
  <c r="M13" i="15"/>
  <c r="M14" i="15"/>
  <c r="M12" i="15"/>
  <c r="M11" i="15"/>
  <c r="M7" i="15"/>
  <c r="M8" i="15"/>
  <c r="M9" i="15"/>
  <c r="M10" i="15"/>
  <c r="M6" i="15"/>
  <c r="M5" i="15"/>
  <c r="M4" i="15"/>
  <c r="D36" i="50"/>
  <c r="E36" i="50"/>
  <c r="F36" i="50"/>
  <c r="G36" i="50"/>
  <c r="C36" i="50"/>
  <c r="B36" i="50"/>
  <c r="D82" i="50"/>
  <c r="F82" i="50"/>
  <c r="G82" i="50"/>
  <c r="C82" i="50"/>
  <c r="D89" i="15"/>
  <c r="F89" i="15"/>
  <c r="G89" i="15"/>
  <c r="C89" i="15"/>
  <c r="D49" i="50"/>
  <c r="F49" i="50"/>
  <c r="G49" i="50"/>
  <c r="C49" i="50"/>
  <c r="C76" i="50"/>
  <c r="D31" i="15"/>
  <c r="D30" i="15" s="1"/>
  <c r="F31" i="15"/>
  <c r="F30" i="15" s="1"/>
  <c r="G31" i="15"/>
  <c r="G30" i="15" s="1"/>
  <c r="C90" i="15"/>
  <c r="D3" i="50"/>
  <c r="F3" i="50"/>
  <c r="G3" i="50"/>
  <c r="H3" i="50"/>
  <c r="D4" i="50"/>
  <c r="F4" i="50"/>
  <c r="G4" i="50"/>
  <c r="H4" i="50"/>
  <c r="D5" i="50"/>
  <c r="E5" i="50"/>
  <c r="F5" i="50"/>
  <c r="G5" i="50"/>
  <c r="H5" i="50"/>
  <c r="D6" i="50"/>
  <c r="E6" i="50"/>
  <c r="F6" i="50"/>
  <c r="G6" i="50"/>
  <c r="H6" i="50"/>
  <c r="I6" i="50"/>
  <c r="D15" i="50"/>
  <c r="F15" i="50"/>
  <c r="G15" i="50"/>
  <c r="D16" i="50"/>
  <c r="E16" i="50"/>
  <c r="F16" i="50"/>
  <c r="G16" i="50"/>
  <c r="H16" i="50"/>
  <c r="D17" i="50"/>
  <c r="F17" i="50"/>
  <c r="G17" i="50"/>
  <c r="D18" i="50"/>
  <c r="F18" i="50"/>
  <c r="G18" i="50"/>
  <c r="D19" i="50"/>
  <c r="F19" i="50"/>
  <c r="G19" i="50"/>
  <c r="D20" i="50"/>
  <c r="F20" i="50"/>
  <c r="G20" i="50"/>
  <c r="D21" i="50"/>
  <c r="F21" i="50"/>
  <c r="G21" i="50"/>
  <c r="D22" i="50"/>
  <c r="E22" i="50"/>
  <c r="F22" i="50"/>
  <c r="G22" i="50"/>
  <c r="D23" i="50"/>
  <c r="E23" i="50"/>
  <c r="F23" i="50"/>
  <c r="G23" i="50"/>
  <c r="H23" i="50"/>
  <c r="D24" i="50"/>
  <c r="F24" i="50"/>
  <c r="G24" i="50"/>
  <c r="H24" i="50"/>
  <c r="D26" i="50"/>
  <c r="E26" i="50"/>
  <c r="F26" i="50"/>
  <c r="G26" i="50"/>
  <c r="H26" i="50"/>
  <c r="D27" i="50"/>
  <c r="E27" i="50"/>
  <c r="F27" i="50"/>
  <c r="G27" i="50"/>
  <c r="H27" i="50"/>
  <c r="I27" i="50"/>
  <c r="D30" i="50"/>
  <c r="F30" i="50"/>
  <c r="G30" i="50"/>
  <c r="D31" i="50"/>
  <c r="F31" i="50"/>
  <c r="G31" i="50"/>
  <c r="H31" i="50"/>
  <c r="D32" i="50"/>
  <c r="E32" i="50"/>
  <c r="F32" i="50"/>
  <c r="G32" i="50"/>
  <c r="D33" i="50"/>
  <c r="F33" i="50"/>
  <c r="G33" i="50"/>
  <c r="H33" i="50"/>
  <c r="D34" i="50"/>
  <c r="F34" i="50"/>
  <c r="G34" i="50"/>
  <c r="D35" i="50"/>
  <c r="E35" i="50"/>
  <c r="F35" i="50"/>
  <c r="G35" i="50"/>
  <c r="D37" i="50"/>
  <c r="E37" i="50"/>
  <c r="F37" i="50"/>
  <c r="G37" i="50"/>
  <c r="H37" i="50"/>
  <c r="D38" i="50"/>
  <c r="E38" i="50"/>
  <c r="F38" i="50"/>
  <c r="G38" i="50"/>
  <c r="H38" i="50"/>
  <c r="I38" i="50"/>
  <c r="D39" i="50"/>
  <c r="E39" i="50"/>
  <c r="F39" i="50"/>
  <c r="G39" i="50"/>
  <c r="H39" i="50"/>
  <c r="D40" i="50"/>
  <c r="E40" i="50"/>
  <c r="F40" i="50"/>
  <c r="G40" i="50"/>
  <c r="H40" i="50"/>
  <c r="I40" i="50"/>
  <c r="D41" i="50"/>
  <c r="F41" i="50"/>
  <c r="G41" i="50"/>
  <c r="D42" i="50"/>
  <c r="F42" i="50"/>
  <c r="G42" i="50"/>
  <c r="D47" i="50"/>
  <c r="E47" i="50"/>
  <c r="F47" i="50"/>
  <c r="G47" i="50"/>
  <c r="H47" i="50"/>
  <c r="D76" i="50"/>
  <c r="F76" i="50"/>
  <c r="G76" i="50"/>
  <c r="H76" i="50"/>
  <c r="D77" i="50"/>
  <c r="F77" i="50"/>
  <c r="G77" i="50"/>
  <c r="H77" i="50"/>
  <c r="D78" i="50"/>
  <c r="E78" i="50"/>
  <c r="F78" i="50"/>
  <c r="G78" i="50"/>
  <c r="D79" i="50"/>
  <c r="E79" i="50"/>
  <c r="F79" i="50"/>
  <c r="G79" i="50"/>
  <c r="H79" i="50"/>
  <c r="D80" i="50"/>
  <c r="E80" i="50"/>
  <c r="F80" i="50"/>
  <c r="G80" i="50"/>
  <c r="C21" i="50"/>
  <c r="C20" i="50"/>
  <c r="C19" i="50"/>
  <c r="C6" i="50"/>
  <c r="C5" i="50"/>
  <c r="C4" i="50"/>
  <c r="D90" i="15"/>
  <c r="F90" i="15"/>
  <c r="G90" i="15"/>
  <c r="H51" i="15"/>
  <c r="I51" i="15" s="1"/>
  <c r="R51" i="15"/>
  <c r="C17" i="50"/>
  <c r="C16" i="50"/>
  <c r="C77" i="50"/>
  <c r="C78" i="50"/>
  <c r="C79" i="50"/>
  <c r="C80" i="50"/>
  <c r="C47" i="50"/>
  <c r="C38" i="50"/>
  <c r="C39" i="50"/>
  <c r="C40" i="50"/>
  <c r="C41" i="50"/>
  <c r="C42" i="50"/>
  <c r="C37" i="50"/>
  <c r="C35" i="50"/>
  <c r="C31" i="50"/>
  <c r="C32" i="50"/>
  <c r="C33" i="50"/>
  <c r="C34" i="50"/>
  <c r="C30" i="50"/>
  <c r="C27" i="50"/>
  <c r="C26" i="50"/>
  <c r="C23" i="50"/>
  <c r="C22" i="50"/>
  <c r="C18" i="50"/>
  <c r="C15" i="50"/>
  <c r="C3" i="50"/>
  <c r="E65" i="44"/>
  <c r="F65" i="44"/>
  <c r="G65" i="44"/>
  <c r="D65" i="44"/>
  <c r="R103" i="15"/>
  <c r="R105" i="15"/>
  <c r="R95" i="15"/>
  <c r="R96" i="15"/>
  <c r="R85" i="15"/>
  <c r="R84" i="15"/>
  <c r="S84" i="15" s="1"/>
  <c r="R82" i="15"/>
  <c r="E67" i="44"/>
  <c r="F67" i="44"/>
  <c r="G67" i="44"/>
  <c r="D67" i="44"/>
  <c r="C46" i="50"/>
  <c r="R7" i="15"/>
  <c r="R8" i="15"/>
  <c r="R9" i="15"/>
  <c r="R12" i="15"/>
  <c r="R13" i="15" s="1"/>
  <c r="R16" i="15"/>
  <c r="R17" i="15"/>
  <c r="R18" i="15"/>
  <c r="R24" i="15"/>
  <c r="S24" i="15" s="1"/>
  <c r="R25" i="15"/>
  <c r="R26" i="15"/>
  <c r="S26" i="15" s="1"/>
  <c r="R27" i="15"/>
  <c r="R28" i="15"/>
  <c r="R34" i="15"/>
  <c r="R50" i="15"/>
  <c r="R53" i="15"/>
  <c r="R55" i="15"/>
  <c r="R63" i="15"/>
  <c r="R64" i="15"/>
  <c r="R65" i="15"/>
  <c r="R66" i="15"/>
  <c r="R67" i="15"/>
  <c r="R68" i="15"/>
  <c r="R6" i="15"/>
  <c r="C80" i="15"/>
  <c r="S43" i="15"/>
  <c r="C87" i="44"/>
  <c r="B43" i="44"/>
  <c r="B44" i="44"/>
  <c r="B45" i="44"/>
  <c r="B46" i="44"/>
  <c r="B47" i="44"/>
  <c r="C47" i="44"/>
  <c r="C50" i="44"/>
  <c r="F12" i="45"/>
  <c r="F13" i="45"/>
  <c r="F14" i="45"/>
  <c r="F16" i="45"/>
  <c r="F2" i="45"/>
  <c r="F3" i="45"/>
  <c r="F4" i="45"/>
  <c r="F5" i="45"/>
  <c r="F6" i="45"/>
  <c r="F7" i="45"/>
  <c r="F8" i="45"/>
  <c r="F9" i="45"/>
  <c r="F10" i="45"/>
  <c r="F11" i="45"/>
  <c r="F15" i="45"/>
  <c r="F17" i="45"/>
  <c r="F18" i="45"/>
  <c r="F19" i="45"/>
  <c r="F20" i="45"/>
  <c r="F21" i="45"/>
  <c r="F22" i="45"/>
  <c r="F23" i="45"/>
  <c r="F24" i="45"/>
  <c r="F25" i="45"/>
  <c r="F26" i="45"/>
  <c r="F27" i="45"/>
  <c r="F28" i="45"/>
  <c r="F29" i="45"/>
  <c r="F30" i="45"/>
  <c r="F31" i="45"/>
  <c r="B50" i="44"/>
  <c r="B42" i="44"/>
  <c r="R23" i="15"/>
  <c r="S85" i="15"/>
  <c r="S35" i="15"/>
  <c r="R46" i="15"/>
  <c r="R61" i="15"/>
  <c r="R59" i="15" s="1"/>
  <c r="R19" i="15"/>
  <c r="R48" i="15"/>
  <c r="R73" i="15"/>
  <c r="S73" i="15" s="1"/>
  <c r="R72" i="15"/>
  <c r="C12" i="45"/>
  <c r="C17" i="45"/>
  <c r="C16" i="45"/>
  <c r="R20" i="15"/>
  <c r="R21" i="15"/>
  <c r="R44" i="15"/>
  <c r="R60" i="15"/>
  <c r="AG75" i="44" l="1"/>
  <c r="AG77" i="44"/>
  <c r="S56" i="15"/>
  <c r="C11" i="45"/>
  <c r="C27" i="45"/>
  <c r="C20" i="45"/>
  <c r="D28" i="48"/>
  <c r="L28" i="48" s="1"/>
  <c r="D24" i="48"/>
  <c r="L24" i="48" s="1"/>
  <c r="D16" i="48"/>
  <c r="L16" i="48" s="1"/>
  <c r="E29" i="45"/>
  <c r="C2" i="45"/>
  <c r="C24" i="45"/>
  <c r="C22" i="45"/>
  <c r="C29" i="45"/>
  <c r="C25" i="45"/>
  <c r="C7" i="45"/>
  <c r="C4" i="45"/>
  <c r="R74" i="15"/>
  <c r="H18" i="50"/>
  <c r="I49" i="15"/>
  <c r="S49" i="15" s="1"/>
  <c r="R59" i="44"/>
  <c r="J59" i="44"/>
  <c r="D45" i="48"/>
  <c r="L45" i="48" s="1"/>
  <c r="D31" i="48"/>
  <c r="L31" i="48" s="1"/>
  <c r="H18" i="48"/>
  <c r="H16" i="48"/>
  <c r="H14" i="48"/>
  <c r="I29" i="15"/>
  <c r="S29" i="15" s="1"/>
  <c r="E31" i="45"/>
  <c r="E23" i="45"/>
  <c r="E14" i="45"/>
  <c r="C26" i="45"/>
  <c r="C8" i="45"/>
  <c r="C9" i="45"/>
  <c r="C28" i="45"/>
  <c r="H36" i="50"/>
  <c r="E59" i="44"/>
  <c r="I46" i="15"/>
  <c r="I20" i="50" s="1"/>
  <c r="I19" i="15"/>
  <c r="I33" i="50" s="1"/>
  <c r="D33" i="44"/>
  <c r="E34" i="44" s="1"/>
  <c r="D18" i="48"/>
  <c r="D17" i="48"/>
  <c r="L17" i="48" s="1"/>
  <c r="D15" i="48"/>
  <c r="L15" i="48" s="1"/>
  <c r="E28" i="45"/>
  <c r="E20" i="45"/>
  <c r="E9" i="45"/>
  <c r="N70" i="15"/>
  <c r="E78" i="15"/>
  <c r="H48" i="48"/>
  <c r="D29" i="48"/>
  <c r="E21" i="45"/>
  <c r="C14" i="45"/>
  <c r="C19" i="45"/>
  <c r="C5" i="45"/>
  <c r="S55" i="15"/>
  <c r="H49" i="50"/>
  <c r="H90" i="15"/>
  <c r="I16" i="15"/>
  <c r="D52" i="48"/>
  <c r="L52" i="48" s="1"/>
  <c r="E15" i="15"/>
  <c r="E27" i="45"/>
  <c r="E19" i="45"/>
  <c r="E8" i="45"/>
  <c r="E12" i="45"/>
  <c r="C30" i="45"/>
  <c r="C23" i="45"/>
  <c r="C31" i="45"/>
  <c r="C13" i="45"/>
  <c r="S53" i="15"/>
  <c r="H80" i="50"/>
  <c r="H59" i="44"/>
  <c r="H74" i="44" s="1"/>
  <c r="H75" i="44" s="1"/>
  <c r="L50" i="48"/>
  <c r="H41" i="48"/>
  <c r="E26" i="45"/>
  <c r="E17" i="45"/>
  <c r="E7" i="45"/>
  <c r="C18" i="45"/>
  <c r="R22" i="15"/>
  <c r="D22" i="44"/>
  <c r="C3" i="45"/>
  <c r="C15" i="45"/>
  <c r="C6" i="45"/>
  <c r="C10" i="45"/>
  <c r="C21" i="45"/>
  <c r="F32" i="45"/>
  <c r="I72" i="15"/>
  <c r="I7" i="15"/>
  <c r="H36" i="48"/>
  <c r="H35" i="48"/>
  <c r="H34" i="48"/>
  <c r="H31" i="48"/>
  <c r="E31" i="15"/>
  <c r="E30" i="15" s="1"/>
  <c r="I66" i="15"/>
  <c r="I79" i="50" s="1"/>
  <c r="E25" i="45"/>
  <c r="E16" i="45"/>
  <c r="E6" i="45"/>
  <c r="AD22" i="44"/>
  <c r="V22" i="44"/>
  <c r="N22" i="44"/>
  <c r="F22" i="44"/>
  <c r="E90" i="15"/>
  <c r="S67" i="15"/>
  <c r="H80" i="15"/>
  <c r="I18" i="15"/>
  <c r="I32" i="50" s="1"/>
  <c r="S22" i="44"/>
  <c r="D43" i="48"/>
  <c r="L43" i="48" s="1"/>
  <c r="E24" i="45"/>
  <c r="E15" i="45"/>
  <c r="E4" i="45"/>
  <c r="AC22" i="44"/>
  <c r="D70" i="15"/>
  <c r="R100" i="15"/>
  <c r="R62" i="15"/>
  <c r="S61" i="15"/>
  <c r="O70" i="15"/>
  <c r="Q70" i="15"/>
  <c r="S51" i="15"/>
  <c r="S47" i="15"/>
  <c r="R80" i="15"/>
  <c r="S23" i="15"/>
  <c r="S8" i="15"/>
  <c r="S83" i="15"/>
  <c r="I82" i="15"/>
  <c r="E49" i="50"/>
  <c r="S66" i="15"/>
  <c r="C70" i="15"/>
  <c r="I50" i="15"/>
  <c r="I44" i="15"/>
  <c r="I19" i="50" s="1"/>
  <c r="H19" i="50"/>
  <c r="F46" i="50"/>
  <c r="F93" i="50" s="1"/>
  <c r="E37" i="15"/>
  <c r="E36" i="15" s="1"/>
  <c r="I40" i="15"/>
  <c r="S40" i="15" s="1"/>
  <c r="I39" i="15"/>
  <c r="S39" i="15" s="1"/>
  <c r="D46" i="50"/>
  <c r="I38" i="15"/>
  <c r="S38" i="15" s="1"/>
  <c r="C42" i="15"/>
  <c r="I28" i="15"/>
  <c r="I42" i="50" s="1"/>
  <c r="S25" i="15"/>
  <c r="H15" i="15"/>
  <c r="H32" i="50"/>
  <c r="S17" i="15"/>
  <c r="I15" i="15"/>
  <c r="S18" i="15"/>
  <c r="E30" i="50"/>
  <c r="I30" i="50"/>
  <c r="E80" i="15"/>
  <c r="Y74" i="44"/>
  <c r="Y75" i="44" s="1"/>
  <c r="U74" i="44"/>
  <c r="U75" i="44" s="1"/>
  <c r="Q74" i="44"/>
  <c r="Q75" i="44" s="1"/>
  <c r="I74" i="44"/>
  <c r="I77" i="44" s="1"/>
  <c r="L74" i="44"/>
  <c r="L77" i="44" s="1"/>
  <c r="V59" i="44"/>
  <c r="V74" i="44" s="1"/>
  <c r="V77" i="44" s="1"/>
  <c r="M59" i="44"/>
  <c r="M74" i="44" s="1"/>
  <c r="M77" i="44" s="1"/>
  <c r="AA59" i="44"/>
  <c r="AA74" i="44" s="1"/>
  <c r="S59" i="44"/>
  <c r="S74" i="44" s="1"/>
  <c r="S75" i="44" s="1"/>
  <c r="K59" i="44"/>
  <c r="K74" i="44" s="1"/>
  <c r="K75" i="44" s="1"/>
  <c r="R74" i="44"/>
  <c r="R75" i="44" s="1"/>
  <c r="D59" i="44"/>
  <c r="AF59" i="44"/>
  <c r="AF74" i="44" s="1"/>
  <c r="AF77" i="44" s="1"/>
  <c r="G59" i="44"/>
  <c r="I75" i="44"/>
  <c r="AC75" i="44"/>
  <c r="AC77" i="44"/>
  <c r="J74" i="44"/>
  <c r="J77" i="44" s="1"/>
  <c r="N74" i="44"/>
  <c r="N75" i="44" s="1"/>
  <c r="Z74" i="44"/>
  <c r="Z75" i="44" s="1"/>
  <c r="AD74" i="44"/>
  <c r="AD75" i="44" s="1"/>
  <c r="E22" i="44"/>
  <c r="AB22" i="44"/>
  <c r="T22" i="44"/>
  <c r="L22" i="44"/>
  <c r="AA22" i="44"/>
  <c r="K22" i="44"/>
  <c r="Z22" i="44"/>
  <c r="J22" i="44"/>
  <c r="AF22" i="44"/>
  <c r="X22" i="44"/>
  <c r="P22" i="44"/>
  <c r="AG22" i="44"/>
  <c r="Y22" i="44"/>
  <c r="Q22" i="44"/>
  <c r="I22" i="44"/>
  <c r="E5" i="45"/>
  <c r="E11" i="45"/>
  <c r="E3" i="45"/>
  <c r="E18" i="45"/>
  <c r="E10" i="45"/>
  <c r="L29" i="48"/>
  <c r="G53" i="48"/>
  <c r="D35" i="48"/>
  <c r="L35" i="48" s="1"/>
  <c r="H32" i="48"/>
  <c r="D26" i="48"/>
  <c r="L26" i="48" s="1"/>
  <c r="D25" i="48"/>
  <c r="L25" i="48" s="1"/>
  <c r="F53" i="48"/>
  <c r="F54" i="48" s="1"/>
  <c r="D37" i="48"/>
  <c r="L37" i="48" s="1"/>
  <c r="H20" i="48"/>
  <c r="H19" i="48"/>
  <c r="H17" i="48"/>
  <c r="H40" i="48"/>
  <c r="D34" i="48"/>
  <c r="L34" i="48" s="1"/>
  <c r="D33" i="48"/>
  <c r="L33" i="48" s="1"/>
  <c r="H25" i="48"/>
  <c r="D21" i="48"/>
  <c r="L21" i="48" s="1"/>
  <c r="D20" i="48"/>
  <c r="L20" i="48" s="1"/>
  <c r="D27" i="48"/>
  <c r="L27" i="48" s="1"/>
  <c r="L18" i="48"/>
  <c r="D42" i="48"/>
  <c r="L42" i="48" s="1"/>
  <c r="D41" i="48"/>
  <c r="L41" i="48" s="1"/>
  <c r="I77" i="15"/>
  <c r="C93" i="50"/>
  <c r="E29" i="50"/>
  <c r="T77" i="44"/>
  <c r="T75" i="44"/>
  <c r="AF75" i="44"/>
  <c r="P75" i="44"/>
  <c r="P77" i="44"/>
  <c r="L75" i="44"/>
  <c r="X77" i="44"/>
  <c r="X75" i="44"/>
  <c r="I76" i="50"/>
  <c r="S63" i="15"/>
  <c r="R57" i="15"/>
  <c r="S76" i="15"/>
  <c r="I16" i="50"/>
  <c r="AB75" i="44"/>
  <c r="I15" i="50"/>
  <c r="S7" i="15"/>
  <c r="I65" i="15"/>
  <c r="H78" i="50"/>
  <c r="I9" i="15"/>
  <c r="H17" i="50"/>
  <c r="H22" i="44"/>
  <c r="D42" i="15"/>
  <c r="D79" i="15" s="1"/>
  <c r="D88" i="15" s="1"/>
  <c r="H37" i="15"/>
  <c r="S54" i="15"/>
  <c r="S34" i="15"/>
  <c r="R31" i="15"/>
  <c r="R30" i="15" s="1"/>
  <c r="H59" i="15"/>
  <c r="H22" i="50"/>
  <c r="I60" i="15"/>
  <c r="C32" i="45"/>
  <c r="H10" i="15"/>
  <c r="H57" i="15"/>
  <c r="E22" i="15"/>
  <c r="L76" i="15" s="1"/>
  <c r="R37" i="15"/>
  <c r="R36" i="15" s="1"/>
  <c r="I28" i="50"/>
  <c r="H13" i="48"/>
  <c r="I53" i="48"/>
  <c r="I64" i="15"/>
  <c r="E77" i="50"/>
  <c r="S16" i="15"/>
  <c r="R15" i="15"/>
  <c r="R86" i="15"/>
  <c r="F32" i="44"/>
  <c r="I45" i="15"/>
  <c r="E89" i="15"/>
  <c r="I69" i="15"/>
  <c r="I20" i="15"/>
  <c r="I34" i="50" s="1"/>
  <c r="H62" i="15"/>
  <c r="H22" i="15"/>
  <c r="E53" i="48"/>
  <c r="U22" i="44"/>
  <c r="M22" i="44"/>
  <c r="F42" i="15"/>
  <c r="F79" i="15" s="1"/>
  <c r="F88" i="15" s="1"/>
  <c r="R70" i="15"/>
  <c r="E82" i="50"/>
  <c r="R90" i="15"/>
  <c r="S52" i="15"/>
  <c r="AD68" i="44"/>
  <c r="Z68" i="44"/>
  <c r="V68" i="44"/>
  <c r="R68" i="44"/>
  <c r="N68" i="44"/>
  <c r="J68" i="44"/>
  <c r="I49" i="50"/>
  <c r="S82" i="15"/>
  <c r="I86" i="15"/>
  <c r="J53" i="48"/>
  <c r="H45" i="48"/>
  <c r="H37" i="48"/>
  <c r="H29" i="48"/>
  <c r="H21" i="48"/>
  <c r="E62" i="15"/>
  <c r="E70" i="15" s="1"/>
  <c r="E76" i="50"/>
  <c r="D34" i="44"/>
  <c r="AE75" i="44"/>
  <c r="AE77" i="44"/>
  <c r="W75" i="44"/>
  <c r="W77" i="44"/>
  <c r="O77" i="44"/>
  <c r="O75" i="44"/>
  <c r="S68" i="15"/>
  <c r="I24" i="50"/>
  <c r="I32" i="15"/>
  <c r="H89" i="15"/>
  <c r="H31" i="15"/>
  <c r="H30" i="15" s="1"/>
  <c r="H82" i="50"/>
  <c r="K53" i="48"/>
  <c r="I6" i="15"/>
  <c r="E10" i="15"/>
  <c r="L77" i="15" s="1"/>
  <c r="E3" i="50"/>
  <c r="E57" i="15"/>
  <c r="K22" i="47" s="1"/>
  <c r="L22" i="47" s="1"/>
  <c r="I48" i="15"/>
  <c r="E21" i="50"/>
  <c r="I21" i="15"/>
  <c r="H35" i="50"/>
  <c r="H41" i="50"/>
  <c r="I27" i="15"/>
  <c r="D46" i="48"/>
  <c r="L46" i="48" s="1"/>
  <c r="D38" i="48"/>
  <c r="L38" i="48" s="1"/>
  <c r="D30" i="48"/>
  <c r="L30" i="48" s="1"/>
  <c r="D22" i="48"/>
  <c r="L22" i="48" s="1"/>
  <c r="D14" i="48"/>
  <c r="I12" i="15"/>
  <c r="E13" i="15"/>
  <c r="G42" i="15"/>
  <c r="G79" i="15" s="1"/>
  <c r="G88" i="15" s="1"/>
  <c r="R10" i="15"/>
  <c r="H28" i="50"/>
  <c r="G46" i="50"/>
  <c r="G93" i="50" s="1"/>
  <c r="D93" i="50"/>
  <c r="N42" i="15"/>
  <c r="Q42" i="15"/>
  <c r="Q79" i="15" s="1"/>
  <c r="Q88" i="15" s="1"/>
  <c r="Q108" i="15" s="1"/>
  <c r="P42" i="15"/>
  <c r="P79" i="15" s="1"/>
  <c r="O42" i="15"/>
  <c r="E46" i="50"/>
  <c r="S19" i="15" l="1"/>
  <c r="K77" i="44"/>
  <c r="I29" i="50"/>
  <c r="I78" i="15"/>
  <c r="E32" i="45"/>
  <c r="F29" i="44" s="1"/>
  <c r="H77" i="44"/>
  <c r="I74" i="15"/>
  <c r="S74" i="15" s="1"/>
  <c r="I26" i="50"/>
  <c r="S72" i="15"/>
  <c r="I89" i="15"/>
  <c r="Q77" i="44"/>
  <c r="N79" i="15"/>
  <c r="H70" i="15"/>
  <c r="S46" i="15"/>
  <c r="O79" i="15"/>
  <c r="O88" i="15" s="1"/>
  <c r="N88" i="15"/>
  <c r="N108" i="15" s="1"/>
  <c r="P88" i="15"/>
  <c r="P108" i="15" s="1"/>
  <c r="C79" i="15"/>
  <c r="C88" i="15" s="1"/>
  <c r="C94" i="50" s="1"/>
  <c r="S50" i="15"/>
  <c r="I4" i="50"/>
  <c r="I80" i="15"/>
  <c r="S80" i="15" s="1"/>
  <c r="S44" i="15"/>
  <c r="I47" i="50"/>
  <c r="E42" i="15"/>
  <c r="E79" i="15" s="1"/>
  <c r="E88" i="15" s="1"/>
  <c r="D54" i="48" s="1"/>
  <c r="I37" i="15"/>
  <c r="I36" i="15" s="1"/>
  <c r="S36" i="15" s="1"/>
  <c r="E93" i="50"/>
  <c r="F94" i="50"/>
  <c r="I22" i="15"/>
  <c r="S22" i="15" s="1"/>
  <c r="S28" i="15"/>
  <c r="G94" i="50"/>
  <c r="S15" i="15"/>
  <c r="S20" i="15"/>
  <c r="Y77" i="44"/>
  <c r="U77" i="44"/>
  <c r="M75" i="44"/>
  <c r="Z77" i="44"/>
  <c r="R77" i="44"/>
  <c r="AA75" i="44"/>
  <c r="AA77" i="44"/>
  <c r="J75" i="44"/>
  <c r="N77" i="44"/>
  <c r="AD77" i="44"/>
  <c r="S77" i="44"/>
  <c r="V75" i="44"/>
  <c r="S78" i="15"/>
  <c r="S77" i="15"/>
  <c r="D94" i="50"/>
  <c r="I54" i="48"/>
  <c r="S65" i="15"/>
  <c r="I78" i="50"/>
  <c r="G32" i="44"/>
  <c r="F33" i="44"/>
  <c r="H53" i="48"/>
  <c r="H54" i="48" s="1"/>
  <c r="I59" i="15"/>
  <c r="S59" i="15" s="1"/>
  <c r="I22" i="50"/>
  <c r="S60" i="15"/>
  <c r="H36" i="15"/>
  <c r="H42" i="15" s="1"/>
  <c r="H79" i="15" s="1"/>
  <c r="H88" i="15" s="1"/>
  <c r="C99" i="15" s="1"/>
  <c r="H46" i="50"/>
  <c r="H93" i="50" s="1"/>
  <c r="S64" i="15"/>
  <c r="I77" i="50"/>
  <c r="R42" i="15"/>
  <c r="R79" i="15" s="1"/>
  <c r="R88" i="15" s="1"/>
  <c r="I90" i="15"/>
  <c r="S45" i="15"/>
  <c r="I46" i="50"/>
  <c r="I35" i="50"/>
  <c r="S21" i="15"/>
  <c r="L68" i="15"/>
  <c r="B80" i="47"/>
  <c r="S37" i="15"/>
  <c r="Q93" i="15"/>
  <c r="I3" i="50"/>
  <c r="S6" i="15"/>
  <c r="I10" i="15"/>
  <c r="S86" i="15"/>
  <c r="I62" i="15"/>
  <c r="S62" i="15" s="1"/>
  <c r="P93" i="15"/>
  <c r="I31" i="15"/>
  <c r="S32" i="15"/>
  <c r="L14" i="15"/>
  <c r="S48" i="15"/>
  <c r="I21" i="50"/>
  <c r="F35" i="44"/>
  <c r="F31" i="44" s="1"/>
  <c r="E35" i="44"/>
  <c r="E31" i="44" s="1"/>
  <c r="I57" i="15"/>
  <c r="S57" i="15" s="1"/>
  <c r="L14" i="48"/>
  <c r="L53" i="48" s="1"/>
  <c r="D53" i="48"/>
  <c r="J90" i="15"/>
  <c r="I18" i="50"/>
  <c r="S12" i="15"/>
  <c r="I13" i="15"/>
  <c r="S13" i="15" s="1"/>
  <c r="I41" i="50"/>
  <c r="S27" i="15"/>
  <c r="S69" i="15"/>
  <c r="I17" i="50"/>
  <c r="S9" i="15"/>
  <c r="I82" i="50"/>
  <c r="G62" i="44"/>
  <c r="F62" i="44"/>
  <c r="J54" i="48"/>
  <c r="O108" i="15" l="1"/>
  <c r="E29" i="44"/>
  <c r="G84" i="44" s="1"/>
  <c r="D62" i="44"/>
  <c r="O93" i="15"/>
  <c r="O94" i="15" s="1"/>
  <c r="N93" i="15"/>
  <c r="N94" i="15" s="1"/>
  <c r="E62" i="44"/>
  <c r="J89" i="15"/>
  <c r="H94" i="50"/>
  <c r="K54" i="48"/>
  <c r="C94" i="15"/>
  <c r="D94" i="15" s="1"/>
  <c r="C95" i="15"/>
  <c r="S10" i="15"/>
  <c r="Q94" i="15"/>
  <c r="D103" i="15"/>
  <c r="E94" i="50"/>
  <c r="P94" i="15"/>
  <c r="I70" i="15"/>
  <c r="I30" i="15"/>
  <c r="S31" i="15"/>
  <c r="F34" i="44"/>
  <c r="H32" i="44"/>
  <c r="G33" i="44"/>
  <c r="G34" i="44" s="1"/>
  <c r="I93" i="50"/>
  <c r="D95" i="44"/>
  <c r="S85" i="44" l="1"/>
  <c r="T86" i="44"/>
  <c r="AB84" i="44"/>
  <c r="AD84" i="44"/>
  <c r="K86" i="44"/>
  <c r="E85" i="44"/>
  <c r="U84" i="44"/>
  <c r="AE85" i="44"/>
  <c r="E84" i="44"/>
  <c r="S84" i="44"/>
  <c r="P85" i="44"/>
  <c r="K84" i="44"/>
  <c r="O84" i="44"/>
  <c r="Q84" i="44"/>
  <c r="G85" i="44"/>
  <c r="G87" i="44" s="1"/>
  <c r="P84" i="44"/>
  <c r="J86" i="44"/>
  <c r="I84" i="44"/>
  <c r="V86" i="44"/>
  <c r="W85" i="44"/>
  <c r="AC84" i="44"/>
  <c r="X85" i="44"/>
  <c r="AD85" i="44"/>
  <c r="AD87" i="44" s="1"/>
  <c r="L85" i="44"/>
  <c r="X86" i="44"/>
  <c r="D85" i="44"/>
  <c r="AF85" i="44"/>
  <c r="J84" i="44"/>
  <c r="Z85" i="44"/>
  <c r="M86" i="44"/>
  <c r="V84" i="44"/>
  <c r="U86" i="44"/>
  <c r="D84" i="44"/>
  <c r="AG85" i="44"/>
  <c r="R84" i="44"/>
  <c r="N85" i="44"/>
  <c r="Z86" i="44"/>
  <c r="O85" i="44"/>
  <c r="Y85" i="44"/>
  <c r="P86" i="44"/>
  <c r="AA85" i="44"/>
  <c r="AA86" i="44"/>
  <c r="AD86" i="44"/>
  <c r="Q85" i="44"/>
  <c r="F84" i="44"/>
  <c r="X84" i="44"/>
  <c r="X87" i="44" s="1"/>
  <c r="AF84" i="44"/>
  <c r="AF87" i="44" s="1"/>
  <c r="AG86" i="44"/>
  <c r="AC86" i="44"/>
  <c r="L84" i="44"/>
  <c r="AB85" i="44"/>
  <c r="O86" i="44"/>
  <c r="R85" i="44"/>
  <c r="W84" i="44"/>
  <c r="H86" i="44"/>
  <c r="Q86" i="44"/>
  <c r="AC85" i="44"/>
  <c r="H84" i="44"/>
  <c r="T84" i="44"/>
  <c r="H85" i="44"/>
  <c r="AG84" i="44"/>
  <c r="K85" i="44"/>
  <c r="K87" i="44" s="1"/>
  <c r="U85" i="44"/>
  <c r="T85" i="44"/>
  <c r="S86" i="44"/>
  <c r="AB86" i="44"/>
  <c r="M85" i="44"/>
  <c r="I85" i="44"/>
  <c r="R86" i="44"/>
  <c r="L86" i="44"/>
  <c r="Y84" i="44"/>
  <c r="Z84" i="44"/>
  <c r="N86" i="44"/>
  <c r="AF86" i="44"/>
  <c r="F85" i="44"/>
  <c r="Y86" i="44"/>
  <c r="I86" i="44"/>
  <c r="J85" i="44"/>
  <c r="V85" i="44"/>
  <c r="V87" i="44" s="1"/>
  <c r="AE86" i="44"/>
  <c r="N84" i="44"/>
  <c r="AE84" i="44"/>
  <c r="W86" i="44"/>
  <c r="M84" i="44"/>
  <c r="AA84" i="44"/>
  <c r="R93" i="15"/>
  <c r="D95" i="15"/>
  <c r="L6" i="15"/>
  <c r="L82" i="15"/>
  <c r="R94" i="15"/>
  <c r="H33" i="44"/>
  <c r="H34" i="44" s="1"/>
  <c r="I32" i="44"/>
  <c r="H35" i="44"/>
  <c r="H31" i="44" s="1"/>
  <c r="G35" i="44"/>
  <c r="G31" i="44" s="1"/>
  <c r="S30" i="15"/>
  <c r="I42" i="15"/>
  <c r="S70" i="15"/>
  <c r="Q87" i="44" l="1"/>
  <c r="U87" i="44"/>
  <c r="AC87" i="44"/>
  <c r="R87" i="44"/>
  <c r="AB87" i="44"/>
  <c r="T87" i="44"/>
  <c r="P87" i="44"/>
  <c r="W87" i="44"/>
  <c r="M87" i="44"/>
  <c r="AA87" i="44"/>
  <c r="Y87" i="44"/>
  <c r="D92" i="44"/>
  <c r="E87" i="44"/>
  <c r="S87" i="44"/>
  <c r="AE87" i="44"/>
  <c r="Z87" i="44"/>
  <c r="AG87" i="44"/>
  <c r="L87" i="44"/>
  <c r="D87" i="44"/>
  <c r="D93" i="44"/>
  <c r="D94" i="44" s="1"/>
  <c r="D96" i="44" s="1"/>
  <c r="D97" i="44" s="1"/>
  <c r="C98" i="15" s="1"/>
  <c r="O99" i="15" s="1"/>
  <c r="O104" i="15" s="1"/>
  <c r="E66" i="44" s="1"/>
  <c r="H87" i="44"/>
  <c r="O87" i="44"/>
  <c r="N87" i="44"/>
  <c r="J87" i="44"/>
  <c r="F87" i="44"/>
  <c r="I87" i="44"/>
  <c r="S42" i="15"/>
  <c r="I79" i="15"/>
  <c r="I88" i="15" s="1"/>
  <c r="J32" i="44"/>
  <c r="I33" i="44"/>
  <c r="I35" i="44"/>
  <c r="I31" i="44" s="1"/>
  <c r="I34" i="44"/>
  <c r="F103" i="15" l="1"/>
  <c r="C97" i="15" s="1"/>
  <c r="N98" i="15" s="1"/>
  <c r="S79" i="15"/>
  <c r="J35" i="44"/>
  <c r="J31" i="44" s="1"/>
  <c r="K32" i="44"/>
  <c r="J33" i="44"/>
  <c r="J34" i="44" s="1"/>
  <c r="Q99" i="15"/>
  <c r="Q104" i="15" s="1"/>
  <c r="G66" i="44" s="1"/>
  <c r="N99" i="15"/>
  <c r="P99" i="15"/>
  <c r="P104" i="15" s="1"/>
  <c r="F66" i="44" s="1"/>
  <c r="C96" i="15" l="1"/>
  <c r="G54" i="48" s="1"/>
  <c r="P98" i="15"/>
  <c r="P97" i="15" s="1"/>
  <c r="P102" i="15" s="1"/>
  <c r="P106" i="15" s="1"/>
  <c r="Q98" i="15"/>
  <c r="Q97" i="15" s="1"/>
  <c r="Q102" i="15" s="1"/>
  <c r="Q106" i="15" s="1"/>
  <c r="O98" i="15"/>
  <c r="O97" i="15" s="1"/>
  <c r="O102" i="15" s="1"/>
  <c r="E64" i="44" s="1"/>
  <c r="K35" i="44"/>
  <c r="K31" i="44" s="1"/>
  <c r="C93" i="15"/>
  <c r="L54" i="48" s="1"/>
  <c r="P92" i="15"/>
  <c r="O92" i="15"/>
  <c r="Q92" i="15"/>
  <c r="N92" i="15"/>
  <c r="S88" i="15"/>
  <c r="I94" i="50"/>
  <c r="L32" i="44"/>
  <c r="K33" i="44"/>
  <c r="K34" i="44" s="1"/>
  <c r="R99" i="15"/>
  <c r="N97" i="15"/>
  <c r="N102" i="15" s="1"/>
  <c r="N104" i="15"/>
  <c r="R104" i="15" s="1"/>
  <c r="R98" i="15" l="1"/>
  <c r="O106" i="15"/>
  <c r="M32" i="44"/>
  <c r="L33" i="44"/>
  <c r="L35" i="44"/>
  <c r="L31" i="44" s="1"/>
  <c r="R92" i="15"/>
  <c r="C100" i="15"/>
  <c r="G64" i="44"/>
  <c r="D66" i="44"/>
  <c r="F64" i="44"/>
  <c r="R97" i="15"/>
  <c r="N106" i="15"/>
  <c r="D64" i="44"/>
  <c r="R102" i="15"/>
  <c r="R106" i="15" l="1"/>
  <c r="N101" i="15"/>
  <c r="O101" i="15"/>
  <c r="E63" i="44" s="1"/>
  <c r="Q101" i="15"/>
  <c r="G63" i="44" s="1"/>
  <c r="E54" i="48"/>
  <c r="P101" i="15"/>
  <c r="F63" i="44" s="1"/>
  <c r="F74" i="44" s="1"/>
  <c r="L34" i="44"/>
  <c r="N32" i="44"/>
  <c r="M33" i="44"/>
  <c r="F68" i="44" l="1"/>
  <c r="F77" i="44"/>
  <c r="F75" i="44"/>
  <c r="M35" i="44"/>
  <c r="M31" i="44" s="1"/>
  <c r="E68" i="44"/>
  <c r="E74" i="44"/>
  <c r="R101" i="15"/>
  <c r="S101" i="15" s="1"/>
  <c r="D63" i="44"/>
  <c r="G68" i="44"/>
  <c r="G74" i="44"/>
  <c r="N33" i="44"/>
  <c r="O32" i="44"/>
  <c r="M34" i="44"/>
  <c r="N35" i="44" s="1"/>
  <c r="N34" i="44" l="1"/>
  <c r="O35" i="44" s="1"/>
  <c r="O31" i="44" s="1"/>
  <c r="D68" i="44"/>
  <c r="D74" i="44"/>
  <c r="P32" i="44"/>
  <c r="O33" i="44"/>
  <c r="O34" i="44" s="1"/>
  <c r="P35" i="44" s="1"/>
  <c r="P31" i="44" s="1"/>
  <c r="G77" i="44"/>
  <c r="G75" i="44"/>
  <c r="N31" i="44"/>
  <c r="E75" i="44"/>
  <c r="E77" i="44"/>
  <c r="P33" i="44" l="1"/>
  <c r="Q32" i="44"/>
  <c r="D77" i="44"/>
  <c r="D75" i="44"/>
  <c r="R32" i="44" l="1"/>
  <c r="Q33" i="44"/>
  <c r="Q34" i="44" s="1"/>
  <c r="R35" i="44" s="1"/>
  <c r="R31" i="44" s="1"/>
  <c r="P34" i="44"/>
  <c r="Q35" i="44" s="1"/>
  <c r="Q31" i="44" s="1"/>
  <c r="S32" i="44" l="1"/>
  <c r="R33" i="44"/>
  <c r="T32" i="44" l="1"/>
  <c r="S33" i="44"/>
  <c r="S34" i="44" s="1"/>
  <c r="T35" i="44" s="1"/>
  <c r="T31" i="44" s="1"/>
  <c r="R34" i="44"/>
  <c r="S35" i="44" s="1"/>
  <c r="S31" i="44" s="1"/>
  <c r="T33" i="44" l="1"/>
  <c r="T34" i="44" s="1"/>
  <c r="U35" i="44" s="1"/>
  <c r="U31" i="44" s="1"/>
  <c r="U32" i="44"/>
  <c r="V32" i="44" l="1"/>
  <c r="U33" i="44"/>
  <c r="U34" i="44" s="1"/>
  <c r="V35" i="44" s="1"/>
  <c r="V31" i="44" s="1"/>
  <c r="W32" i="44" l="1"/>
  <c r="V33" i="44"/>
  <c r="X32" i="44" l="1"/>
  <c r="W33" i="44"/>
  <c r="W34" i="44" s="1"/>
  <c r="X35" i="44" s="1"/>
  <c r="V34" i="44"/>
  <c r="W35" i="44" s="1"/>
  <c r="W31" i="44" s="1"/>
  <c r="X31" i="44" l="1"/>
  <c r="X33" i="44"/>
  <c r="Y32" i="44"/>
  <c r="Z32" i="44" l="1"/>
  <c r="Y33" i="44"/>
  <c r="Y34" i="44" s="1"/>
  <c r="Z35" i="44" s="1"/>
  <c r="X34" i="44"/>
  <c r="Y35" i="44" s="1"/>
  <c r="Y31" i="44" s="1"/>
  <c r="Z31" i="44" l="1"/>
  <c r="Z33" i="44"/>
  <c r="AA32" i="44"/>
  <c r="AB32" i="44" l="1"/>
  <c r="AA33" i="44"/>
  <c r="Z34" i="44"/>
  <c r="AA35" i="44" s="1"/>
  <c r="AA31" i="44" s="1"/>
  <c r="AC32" i="44" l="1"/>
  <c r="AB33" i="44"/>
  <c r="AA34" i="44"/>
  <c r="AB35" i="44" s="1"/>
  <c r="AB31" i="44" s="1"/>
  <c r="AD32" i="44" l="1"/>
  <c r="AC33" i="44"/>
  <c r="AC34" i="44"/>
  <c r="AD35" i="44" s="1"/>
  <c r="AB34" i="44"/>
  <c r="AC35" i="44" s="1"/>
  <c r="AC31" i="44" s="1"/>
  <c r="AD31" i="44" l="1"/>
  <c r="AE32" i="44"/>
  <c r="AD33" i="44"/>
  <c r="AF32" i="44" l="1"/>
  <c r="AE33" i="44"/>
  <c r="AD34" i="44"/>
  <c r="AE35" i="44" s="1"/>
  <c r="AE31" i="44" s="1"/>
  <c r="AE34" i="44" l="1"/>
  <c r="AF35" i="44" s="1"/>
  <c r="AF31" i="44" s="1"/>
  <c r="AF33" i="44"/>
  <c r="AG32" i="44"/>
  <c r="AG33" i="44" s="1"/>
  <c r="AG34" i="44" l="1"/>
  <c r="AF34" i="44"/>
  <c r="AG35" i="44" s="1"/>
  <c r="AG31" i="44"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<sst xmlns="http://schemas.openxmlformats.org/spreadsheetml/2006/main" count="1098" uniqueCount="689">
  <si>
    <t>TOTAL</t>
  </si>
  <si>
    <t>Nr. crt</t>
  </si>
  <si>
    <t>Denumirea capitolelor şi subcapitolelor</t>
  </si>
  <si>
    <t>Cheltuieli eligibile</t>
  </si>
  <si>
    <t>Cheltuieli neeligibile</t>
  </si>
  <si>
    <t>Amenajarea terenului</t>
  </si>
  <si>
    <t>TOTAL CAPITOL 1</t>
  </si>
  <si>
    <t>2.1</t>
  </si>
  <si>
    <t> TOTAL CAPITOL 2</t>
  </si>
  <si>
    <t>TOTAL CAPITOL 4</t>
  </si>
  <si>
    <t>III</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</si>
  <si>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</si>
  <si>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</si>
  <si>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</si>
  <si>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</si>
  <si>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</si>
  <si>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</si>
  <si>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</si>
  <si>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</si>
  <si>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Implementare</t>
  </si>
  <si>
    <t>TOTAL CAPITOL 5</t>
  </si>
  <si>
    <t>TOTAL CAPITOL 6</t>
  </si>
  <si>
    <t>CAP. 1</t>
  </si>
  <si>
    <t>CAP. 2</t>
  </si>
  <si>
    <t>CAP. 3</t>
  </si>
  <si>
    <t>Cheltuieli pentru investiţia de bază</t>
  </si>
  <si>
    <t>CAP. 5</t>
  </si>
  <si>
    <t>Alte cheltuieli</t>
  </si>
  <si>
    <t>CAP. 6</t>
  </si>
  <si>
    <t>Valoare (lei)</t>
  </si>
  <si>
    <t>Total eligibil</t>
  </si>
  <si>
    <t>Total neeligibil</t>
  </si>
  <si>
    <t>Nr crt</t>
  </si>
  <si>
    <t>I.a.</t>
  </si>
  <si>
    <t>I.b.</t>
  </si>
  <si>
    <t>II.a.</t>
  </si>
  <si>
    <t>II.b.</t>
  </si>
  <si>
    <t>Contribuţia solicitantului la cheltuieli neeligibile, inclusiv TVA aferenta</t>
  </si>
  <si>
    <t>Valoarea totala neeligibilă, inclusiv TVA aferenta</t>
  </si>
  <si>
    <t>Cheltuieli eligibile, fără TVA</t>
  </si>
  <si>
    <t>Cheltuieli neeligibile, fără TVA</t>
  </si>
  <si>
    <t>TVA aferentă cheltuielilor neeligibile, și TVA recuperabilă aferentă cheltuielilor eligibile</t>
  </si>
  <si>
    <t>1</t>
  </si>
  <si>
    <t>Amenajări pentru protecţia mediului şi aducerea terenului la starea iniţială</t>
  </si>
  <si>
    <t>Consultanţă</t>
  </si>
  <si>
    <t>Alte studii specifice</t>
  </si>
  <si>
    <t>Dirigenţie de şantier</t>
  </si>
  <si>
    <t>1.1.</t>
  </si>
  <si>
    <t>4.2.</t>
  </si>
  <si>
    <t>1.4.</t>
  </si>
  <si>
    <t xml:space="preserve">6.2. </t>
  </si>
  <si>
    <t>Perioada de realizare a activitatilor dupa semnarea contractului de finantare (luni)</t>
  </si>
  <si>
    <t>Categorie MySmis</t>
  </si>
  <si>
    <t>Subcategorie MySmis</t>
  </si>
  <si>
    <t>Raport privind impactul asupra mediului</t>
  </si>
  <si>
    <t>4.1.</t>
  </si>
  <si>
    <t>6.1.</t>
  </si>
  <si>
    <t>3.1.1.</t>
  </si>
  <si>
    <t>3.3.</t>
  </si>
  <si>
    <t>3.4.</t>
  </si>
  <si>
    <t>3.5.</t>
  </si>
  <si>
    <t>4.4.</t>
  </si>
  <si>
    <t> TOTAL CAPITOL 3</t>
  </si>
  <si>
    <t>TOTAL CAPITOL 7</t>
  </si>
  <si>
    <t>CAP. 7</t>
  </si>
  <si>
    <t>7.1.</t>
  </si>
  <si>
    <t>Alte cheltuieli operationale</t>
  </si>
  <si>
    <t>implementare si operare</t>
  </si>
  <si>
    <t>TOTAL INTRARI DE LICHIDITATI DIN ACTIVITATEA DE FINANTARE</t>
  </si>
  <si>
    <t>TOTAL CHELTUIELI ELIGIBILE</t>
  </si>
  <si>
    <t>TOTAL CHELTUIELI NE-ELIGIBILE</t>
  </si>
  <si>
    <t>PROIECTII FINANCIARE FARA INVESTITIE</t>
  </si>
  <si>
    <t>PROIECTII FINANCIARE CU INVESTITIE</t>
  </si>
  <si>
    <t>Categorie Solicitant</t>
  </si>
  <si>
    <t>Valoare totală ELIGIBILA aferenta categoriei de solicitanti</t>
  </si>
  <si>
    <t>Total eligibil cerere de finantare</t>
  </si>
  <si>
    <t>Valoare de inventar (lei)</t>
  </si>
  <si>
    <t>Rata de actualizare financiară</t>
  </si>
  <si>
    <t>Activ</t>
  </si>
  <si>
    <t>Pondere (%)</t>
  </si>
  <si>
    <t>Durata de viata (ani)</t>
  </si>
  <si>
    <t>Durata de viata medie (ani)</t>
  </si>
  <si>
    <t>Amortizarea anuala (lei/an)</t>
  </si>
  <si>
    <t>[completați cu denumirea activului]</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</si>
  <si>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</si>
  <si>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</si>
  <si>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</si>
  <si>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</si>
  <si>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</si>
  <si>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</si>
  <si>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</si>
  <si>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</si>
  <si>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</si>
  <si>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</si>
  <si>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</si>
  <si>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</si>
  <si>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</si>
  <si>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</si>
  <si>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</si>
  <si>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</si>
  <si>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</si>
  <si>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</si>
  <si>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</si>
  <si>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</si>
  <si>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Venituri din operare incrementale</t>
  </si>
  <si>
    <t>Cheltuieli din operare incrementale</t>
  </si>
  <si>
    <t>Surse proprii</t>
  </si>
  <si>
    <t>Profitul din exploatare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</si>
  <si>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</si>
  <si>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</si>
  <si>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</si>
  <si>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</si>
  <si>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</si>
  <si>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</si>
  <si>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</si>
  <si>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CHELTUIELILE ELIGIBILE la care se aplica procentele de finantare</t>
  </si>
  <si>
    <t>RATA NECESARULUI DE FINANTARE</t>
  </si>
  <si>
    <t>AN 21</t>
  </si>
  <si>
    <t>AN 22</t>
  </si>
  <si>
    <t>AN 23</t>
  </si>
  <si>
    <t>AN 24</t>
  </si>
  <si>
    <t>AN 25</t>
  </si>
  <si>
    <t>II.c.</t>
  </si>
  <si>
    <t>Rata de co-finantare solicitat</t>
  </si>
  <si>
    <t>Tip Solicitant</t>
  </si>
  <si>
    <t>4.6.</t>
  </si>
  <si>
    <t>3.5.1.</t>
  </si>
  <si>
    <t>3.5.2.</t>
  </si>
  <si>
    <t>3.5.3.</t>
  </si>
  <si>
    <t>3.5.4.</t>
  </si>
  <si>
    <t>3.5.5.</t>
  </si>
  <si>
    <t>3.6.</t>
  </si>
  <si>
    <t>3.7.</t>
  </si>
  <si>
    <t>3.7.2.</t>
  </si>
  <si>
    <t>3.8.1.1.</t>
  </si>
  <si>
    <t>3.8.1.2</t>
  </si>
  <si>
    <t>3.8.2.</t>
  </si>
  <si>
    <t>4.3.</t>
  </si>
  <si>
    <t>4.5.</t>
  </si>
  <si>
    <t>AN 26</t>
  </si>
  <si>
    <t>AN 27</t>
  </si>
  <si>
    <t>AN 28</t>
  </si>
  <si>
    <t>AN 29</t>
  </si>
  <si>
    <t>AN 30</t>
  </si>
  <si>
    <t>3.5.6.</t>
  </si>
  <si>
    <t xml:space="preserve">Pregătirea personalului de exploatare     </t>
  </si>
  <si>
    <t xml:space="preserve">Probe tehnologice şi teste                </t>
  </si>
  <si>
    <t>7.3.</t>
  </si>
  <si>
    <t>BUGETUL CERERII DE FINANTARE</t>
  </si>
  <si>
    <t>TVA nerecuperabilă,aferentă cheltuielilor eligibile</t>
  </si>
  <si>
    <t xml:space="preserve">1.2. </t>
  </si>
  <si>
    <t>3.2.</t>
  </si>
  <si>
    <t>7.4.</t>
  </si>
  <si>
    <t xml:space="preserve">1.3. </t>
  </si>
  <si>
    <t>Cheltuieli pentru relocare/protecția utilităților</t>
  </si>
  <si>
    <t xml:space="preserve">TOTAL </t>
  </si>
  <si>
    <t xml:space="preserve">3.1. </t>
  </si>
  <si>
    <t>Studii de teren</t>
  </si>
  <si>
    <t xml:space="preserve">Studii </t>
  </si>
  <si>
    <t>3.1.2</t>
  </si>
  <si>
    <t>3.1.3</t>
  </si>
  <si>
    <t xml:space="preserve">Documentații suport și cheltuieli pentru obţinerea de  avize, acorduri şi autorizaţii </t>
  </si>
  <si>
    <t xml:space="preserve">Expertizare tehnică </t>
  </si>
  <si>
    <t xml:space="preserve">Proiectare </t>
  </si>
  <si>
    <t xml:space="preserve">Temă de proiectare                 </t>
  </si>
  <si>
    <t>Studiu de prefezabilitate</t>
  </si>
  <si>
    <t xml:space="preserve">Studiu de fezabilitate/documentaţie de avizare a lucrărilor de intervenţii şi deviz general                             </t>
  </si>
  <si>
    <t>Documentaţiile tehnice necesare în vederea obţinerii avizelor/acordurilor/   autorizaţiilor</t>
  </si>
  <si>
    <t>Verificarea tehnică de calitate a  proiectului tehnic şi a detaliilor de     execuţie</t>
  </si>
  <si>
    <t xml:space="preserve">Proiect tehnic şi detalii de  execuţie     </t>
  </si>
  <si>
    <t xml:space="preserve">Organizarea procedurilor de achiziţie     </t>
  </si>
  <si>
    <t>3.7.1.</t>
  </si>
  <si>
    <t>Managementul de proiect pentru obiectivul de investiţii</t>
  </si>
  <si>
    <t xml:space="preserve">Servicii de consultanță la elaborarea cererii de finanțare </t>
  </si>
  <si>
    <t xml:space="preserve"> 3.7.1.1 </t>
  </si>
  <si>
    <t xml:space="preserve">Servicii de consultanță în domeniul managementului de proiect </t>
  </si>
  <si>
    <t xml:space="preserve"> 3.7.1.2 </t>
  </si>
  <si>
    <t>Auditul financiar</t>
  </si>
  <si>
    <t>3.8</t>
  </si>
  <si>
    <t>Asistență tehnică</t>
  </si>
  <si>
    <t>3.8.1.</t>
  </si>
  <si>
    <t xml:space="preserve">Asistenţă tehnică din partea proiectantului </t>
  </si>
  <si>
    <t xml:space="preserve"> pe perioada de execuţie a lucrărilor </t>
  </si>
  <si>
    <t xml:space="preserve"> pentru participarea proiectantului la fazele incluse în programul de control al lucrărilor de execuţie, avizat de către Inspectoratul de Stat în Construcţii </t>
  </si>
  <si>
    <t>CAP. 4</t>
  </si>
  <si>
    <t>5.1</t>
  </si>
  <si>
    <t xml:space="preserve">Organizare de şantier </t>
  </si>
  <si>
    <t>5.1.1.  Lucrări de construcţii şi instalaţii aferente organizării de şantier</t>
  </si>
  <si>
    <t>5.1.2. Cheltuieli conexe organizării şantierului</t>
  </si>
  <si>
    <t>5.2</t>
  </si>
  <si>
    <t xml:space="preserve">Comisioane, cote, taxe, costul creditului </t>
  </si>
  <si>
    <t>5.2.1. Comisioanele şi dobânzile aferente creditului băncii finanţatoare</t>
  </si>
  <si>
    <t>5.2.2. Cota aferentă ISC pentru controlul calităţii lucrărilor de construcţii</t>
  </si>
  <si>
    <t>5.2.3. Cota aferentă ISC pentru controlul statului în amenajarea teritoriului, urbanism şi pentru autorizarea lucrărilor de construcţii</t>
  </si>
  <si>
    <t xml:space="preserve">5.2.4. Cota aferentă Casei Sociale a Constructorilor - CSC </t>
  </si>
  <si>
    <t xml:space="preserve">5.2.5. Taxe pentru acorduri, avize conforme şi autorizaţia de construire/desfiinţare </t>
  </si>
  <si>
    <t>5.3</t>
  </si>
  <si>
    <t>5.4</t>
  </si>
  <si>
    <t xml:space="preserve">Cheltuieli pentru informare și publicitate </t>
  </si>
  <si>
    <t>Cheltuieli pentru probe tehnologice şi teste</t>
  </si>
  <si>
    <t>din care:   C + M (1.2 + 1.3 +1.4 + 2 + 4.1 + 4.2 + 5.1.1)</t>
  </si>
  <si>
    <t xml:space="preserve">TOTAL DEVIZ GENERAL                                  </t>
  </si>
  <si>
    <t>3.7.1.3.</t>
  </si>
  <si>
    <t>TOTAL BUGET PROIECT</t>
  </si>
  <si>
    <t>TOTAL % CHELTUIELI ELIGIBILE</t>
  </si>
  <si>
    <t>Restul datelor sunt fie predefinite, fie generate automat. A nu se modifica formulele de calcul - acestea sunt calculate automat in urma introducerii datelor de intrare</t>
  </si>
  <si>
    <t>Au fost prevazute formule de verificare a pragurilor maxim eligibile. Daca pragul maxim acceptat este depășit, mesajul  este "Atenție prag!"</t>
  </si>
  <si>
    <t xml:space="preserve">Cheltuieli privind obtinerea terenului în limita maxima de </t>
  </si>
  <si>
    <t xml:space="preserve">Cheltuieli pentru proiectare și asistență tehnică în limita maxima de </t>
  </si>
  <si>
    <t xml:space="preserve">Cheltuieli diverse și neprevăzute in limita maxima de </t>
  </si>
  <si>
    <t>din valoarea totală eligibilă a proiectului</t>
  </si>
  <si>
    <t>Costuri simplificate sub formă de rată forfetară</t>
  </si>
  <si>
    <t>Instructiuni de completare:</t>
  </si>
  <si>
    <t>Categorii de costuri eligibile care se încadrează în această rată forfetară:</t>
  </si>
  <si>
    <t>Costul cu îndeplinirea cerințelor privind vizibilitatea proiectelor;</t>
  </si>
  <si>
    <t>Costul cu auditul proiectului.</t>
  </si>
  <si>
    <t>Foaia de lucru Buget_cerere, se va corela cu documentatia tehnico-economica</t>
  </si>
  <si>
    <t>Coloanele J si K contin informatii cu privire la corelarea cheltuielilor in sectiune Buget-Activitati si cheltuieli din cererea de finantare.</t>
  </si>
  <si>
    <r>
      <t xml:space="preserve">Datele se introduc </t>
    </r>
    <r>
      <rPr>
        <u/>
        <sz val="9.5"/>
        <color indexed="8"/>
        <rFont val="Calibri"/>
        <family val="2"/>
        <scheme val="minor"/>
      </rPr>
      <t>numai</t>
    </r>
    <r>
      <rPr>
        <sz val="9.5"/>
        <color indexed="8"/>
        <rFont val="Calibri"/>
        <family val="2"/>
        <scheme val="minor"/>
      </rPr>
      <t xml:space="preserve"> in celulele marcate cu gri;  datele se introduc in LEI.</t>
    </r>
  </si>
  <si>
    <r>
      <t xml:space="preserve">Se va selecta </t>
    </r>
    <r>
      <rPr>
        <b/>
        <sz val="9.5"/>
        <color theme="1"/>
        <rFont val="Calibri"/>
        <family val="2"/>
        <scheme val="minor"/>
      </rPr>
      <t xml:space="preserve">2 </t>
    </r>
    <r>
      <rPr>
        <sz val="9.5"/>
        <color theme="1"/>
        <rFont val="Calibri"/>
        <family val="2"/>
        <scheme val="minor"/>
      </rPr>
      <t xml:space="preserve"> in cazul in care solicitantul face parte  din categoria  Autorităţi publice centrale,  inclusiv Parteneriate intre acestia</t>
    </r>
  </si>
  <si>
    <r>
      <t xml:space="preserve">Se va selecta </t>
    </r>
    <r>
      <rPr>
        <b/>
        <sz val="9.5"/>
        <rFont val="Calibri"/>
        <family val="2"/>
        <scheme val="minor"/>
      </rPr>
      <t>3</t>
    </r>
    <r>
      <rPr>
        <sz val="9.5"/>
        <rFont val="Calibri"/>
        <family val="2"/>
        <scheme val="minor"/>
      </rPr>
      <t xml:space="preserve">  in cazul  parteneriatelor de tip APL si APC cu completarea valorii totală ELIGIBILA aferenta categoriei de solicitanti</t>
    </r>
  </si>
  <si>
    <t>Costul cu pregătirea cererii de finanțare;</t>
  </si>
  <si>
    <t>Costul cu managementul proiectului în implementare, inclusiv organizarea procedurilor de achizitie publică;</t>
  </si>
  <si>
    <t>Cheltuiel specifice prioritatii -  cheltuieli soft</t>
  </si>
  <si>
    <t>Foaia de lucru Buget-cerere</t>
  </si>
  <si>
    <t>Cheltuieli cu materiile prime,  materialele consumabile, materiale</t>
  </si>
  <si>
    <t>Cheltuieli privind utilitatile</t>
  </si>
  <si>
    <t>Cheltuieli personalul inclusiv cheltuieli cu asigurarile si protectia sociala</t>
  </si>
  <si>
    <t>Cheltuieli de mentenanta, intretinere, reparatii capitale, administrare</t>
  </si>
  <si>
    <t>Completati tipul de venit din activitatea operationala a infrastructurii</t>
  </si>
  <si>
    <t>Cheltuieli cu servicii externalizate pentru operarea infrastructurii</t>
  </si>
  <si>
    <t xml:space="preserve"> % TOTAL CHELTUIELI PROIECT</t>
  </si>
  <si>
    <t xml:space="preserve">PROIECTII FINANCIARE INCREMENTALE </t>
  </si>
  <si>
    <t>Contribuţia proprie totală (la cheltuieli eligibile și neeligibile), asigurată din:</t>
  </si>
  <si>
    <t>Contributie publica (veniturile nete actualizate, pentru proiecte generatoare de profit)</t>
  </si>
  <si>
    <t xml:space="preserve">  Surse proprii</t>
  </si>
  <si>
    <t>Imprumuturi bancare / surse imprumutate</t>
  </si>
  <si>
    <t xml:space="preserve"> Imprumuturi bancare / surse imprumutate</t>
  </si>
  <si>
    <t>Rate la imprumut - cofinantare la proiect</t>
  </si>
  <si>
    <t>Dobânzi la imprumut - cofinantare la proiect</t>
  </si>
  <si>
    <t>ACTIVITATEA DE FINANTARE</t>
  </si>
  <si>
    <t>data-luna-an</t>
  </si>
  <si>
    <t>Estimare semnare contract finantare</t>
  </si>
  <si>
    <t>CALCUL PROFITULUI DIN OPERARE</t>
  </si>
  <si>
    <t>VERIFICAREA SUSRENABILITATII</t>
  </si>
  <si>
    <r>
      <t xml:space="preserve">Se va selecta </t>
    </r>
    <r>
      <rPr>
        <b/>
        <sz val="9.5"/>
        <color theme="1"/>
        <rFont val="Calibri"/>
        <family val="2"/>
        <scheme val="minor"/>
      </rPr>
      <t>1</t>
    </r>
    <r>
      <rPr>
        <sz val="9.5"/>
        <color theme="1"/>
        <rFont val="Calibri"/>
        <family val="2"/>
        <scheme val="minor"/>
      </rPr>
      <t xml:space="preserve">  in cazul in care solicitantul face parte  din categoria  UAT și instituțiilor publice locale , inclusiv Parteneriate între acestia</t>
    </r>
  </si>
  <si>
    <t>ECHIPAMENTE / DOTARI / ACTIVE CORPORALE</t>
  </si>
  <si>
    <t>1.1. Obtinerea  terenului</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</si>
  <si>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</si>
  <si>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</si>
  <si>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</si>
  <si>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</si>
  <si>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</si>
  <si>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</si>
  <si>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</si>
  <si>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3.1.2 Raport privind impactul asupra mediului</t>
  </si>
  <si>
    <t>3.1.3 Alte studii de specialitate</t>
  </si>
  <si>
    <t>3.2 Documentaţii-suport şi cheltuieli pentru obţinerea de avize, acorduri şi autorizații</t>
  </si>
  <si>
    <t>3.3 Expertizare tehnică</t>
  </si>
  <si>
    <t>3.4 Certificarea performanţei energetice şi auditul energetic al clădirilor</t>
  </si>
  <si>
    <t>3.5.1 Tema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</si>
  <si>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</si>
  <si>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</si>
  <si>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</si>
  <si>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</si>
  <si>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</si>
  <si>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4.1 Construcţii şi instalaţii</t>
  </si>
  <si>
    <t>4.2 Montaj utilaje, echipamente tehnologice şi funcţionale</t>
  </si>
  <si>
    <t>4.3 Utilaje, echipamente tehnologice şi funcţionale care necesită montaj</t>
  </si>
  <si>
    <t>4.4 Utilaje, echipamente tehnologice şi funcţionale care nu necesită montaj şi echipamente de transport</t>
  </si>
  <si>
    <t>6.1 Pregatirea personalului de exploatare</t>
  </si>
  <si>
    <t>6.2 Probe tehnologice si teste</t>
  </si>
  <si>
    <t>5.3 Cheltuieli diverse şi neprevăzute</t>
  </si>
  <si>
    <t>TAXE</t>
  </si>
  <si>
    <t>5.2.2 Cota aferentă ISC pentru controlul calităţii lucrărilor de construcţii</t>
  </si>
  <si>
    <t>5.2.4. Cota aferentă Casei Sociale a Constructorilor - CSC</t>
  </si>
  <si>
    <t>5.2.5. Taxe pentru acorduri, avize conforme şi autorizaţia de construire/desfiinţare</t>
  </si>
  <si>
    <t>5.1.1 Lucrări de construcţii şi instalaţii aferente organizării de şantier</t>
  </si>
  <si>
    <t>5.1.2 Cheltuieli conexe organizării şantierului</t>
  </si>
  <si>
    <t>4.5 Dotări</t>
  </si>
  <si>
    <t>CHELTUIELI CU ACTIVE NECORPORALE</t>
  </si>
  <si>
    <t>4.6 Active necorporale</t>
  </si>
  <si>
    <t>3.8.1. Asistenţă tehnică din partea proiectantului</t>
  </si>
  <si>
    <t>3.8.2. Dirigenţie de şantier/supervizare</t>
  </si>
  <si>
    <t>Cheltuieli pentru obtinerea și amenajarea terenului</t>
  </si>
  <si>
    <t>5.6 Cheltuieli conexe investitiei de baza</t>
  </si>
  <si>
    <t>CHELTUIELI SUB FORMA DE RATE FORFETARE</t>
  </si>
  <si>
    <t>Cheltuili sub forma de rata forfetara</t>
  </si>
  <si>
    <r>
      <t xml:space="preserve">Cheltuielile diverse şi neprevăzute </t>
    </r>
    <r>
      <rPr>
        <sz val="9"/>
        <color rgb="FFFF0000"/>
        <rFont val="Calibri"/>
        <family val="2"/>
        <scheme val="minor"/>
      </rPr>
      <t>în limita a 10% din valoarea cheltuielilor eligibile cuprinse la capitolele/subcapitolelele 1.1, 1.2, 1.3, 2 și 4</t>
    </r>
  </si>
  <si>
    <t>Nr. crt.</t>
  </si>
  <si>
    <t xml:space="preserve">CATEGORIE CHELTUIELI </t>
  </si>
  <si>
    <t>Tip de cheltuiala (directa/indirecta)</t>
  </si>
  <si>
    <t>TVA, din care</t>
  </si>
  <si>
    <t xml:space="preserve">Total </t>
  </si>
  <si>
    <t>Valoarea eligibilă nerambursabilă  din bugetul național</t>
  </si>
  <si>
    <t xml:space="preserve">Valoare cofinanțare eligibilă  beneficiar </t>
  </si>
  <si>
    <t>TVA eligibil</t>
  </si>
  <si>
    <t>TVA neeligibil</t>
  </si>
  <si>
    <t>3= 4+5+6</t>
  </si>
  <si>
    <t>7=8+9</t>
  </si>
  <si>
    <t>11=3+10</t>
  </si>
  <si>
    <t>CHELTUIELI RESURSE UMANE</t>
  </si>
  <si>
    <t>CHELTUIELI SUB FORMA DE BAREME STANDARD PENTRU COSTURI UNITARE</t>
  </si>
  <si>
    <r>
      <t xml:space="preserve">Valoare </t>
    </r>
    <r>
      <rPr>
        <b/>
        <sz val="9"/>
        <rFont val="Calibri"/>
        <family val="2"/>
        <scheme val="minor"/>
      </rPr>
      <t xml:space="preserve">eligibilă al proiectului, incl. TVA eligibil, din care: </t>
    </r>
  </si>
  <si>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</si>
  <si>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</si>
  <si>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</si>
  <si>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 xml:space="preserve">Program: Programul Regiunea Centru (PR Centru) </t>
  </si>
  <si>
    <t>Fond: FEDR</t>
  </si>
  <si>
    <t xml:space="preserve">Cod SMIS: </t>
  </si>
  <si>
    <t xml:space="preserve">Apel de proiecte: </t>
  </si>
  <si>
    <t>ALTE CHELTUIELI</t>
  </si>
  <si>
    <t>Cheltuieli cu active necorporale</t>
  </si>
  <si>
    <t>CHELTUIELI CU DEPLASAREA</t>
  </si>
  <si>
    <t>Cheltuieli cu deplasarea</t>
  </si>
  <si>
    <t>Cheltuieli cu salarii pentru punerea in piata a produsului/serviciului</t>
  </si>
  <si>
    <t xml:space="preserve">Cheltuieli salariale cu echipa de management proiect - pentru personalul angajat al solicitantului </t>
  </si>
  <si>
    <t>Cheltuieli salariale pentru cercetare industrială, aferente personalul implicat in implementarea proiectului (în derularea activităților, altele decât management de proiect)</t>
  </si>
  <si>
    <t>Cheltuieli salariale pentru dezvoltare experimentală, aferente personalul implicat in implementarea proiectului (în derularea activităților, altele decât management de proiect)</t>
  </si>
  <si>
    <t>Onorarii/Venituri asimilate salariilor pentru experții proprii/cooptați</t>
  </si>
  <si>
    <t>Cheltuieli sub forma de bareme standard pentru costuri unitare</t>
  </si>
  <si>
    <t>CHELTUIELI SUB FORMA DE SUME FORFETARE</t>
  </si>
  <si>
    <t>Cheltuieli sub forma de sume forfetare</t>
  </si>
  <si>
    <t>1.1. Obtinerea terenului</t>
  </si>
  <si>
    <t>Cheltuieli cu achiziţia imobilelor deja construite</t>
  </si>
  <si>
    <t>Cheltuieli cu achiziționarea de instalații/ echipamente specifice în scopul obținerii unei economii de energie, precum și sisteme care utilizează surse regenerabile/ alternative de energie</t>
  </si>
  <si>
    <t>Cheltuieli cu amortizarea pentru cercetare industriala</t>
  </si>
  <si>
    <t>Cheltuieli cu amortizarea pentru dezvoltare experimentală</t>
  </si>
  <si>
    <t>Cheltuieli cu serviciile de modernizare a tramvaielor, troleibuze și autobuze electrice</t>
  </si>
  <si>
    <t>Cheltuieli pentru achiziţia si montajul de statii si puncte de incarcare electrica</t>
  </si>
  <si>
    <t>Mijloace de transport</t>
  </si>
  <si>
    <t>3.6. Organizarea procedurilor de achiziţie</t>
  </si>
  <si>
    <t>3.7.1 Managementul de proiect pentru obiectivul de investiţii</t>
  </si>
  <si>
    <t>3.7.2. Auditul financiar</t>
  </si>
  <si>
    <t>5.3 Cheltuieli pentru informare şi publicitate</t>
  </si>
  <si>
    <t>cheltuieli aferente cercetării contractuale pentru activități de cercetare industrial</t>
  </si>
  <si>
    <t>cheltuieli aferente cercetării contractuale pentru activități de dezvoltare experimentală.</t>
  </si>
  <si>
    <t>Cheltuieli cu digitalizarea obiectivelor</t>
  </si>
  <si>
    <t>cheltuieli cu servicii de asistenta si consultanta pentru realizarea modelului conceptual inovativ</t>
  </si>
  <si>
    <t>Cheltuieli cu servicii de consultanta in domeniul digitalizarii/TIC</t>
  </si>
  <si>
    <t>cheltuieli cu servicii IT, de dezvoltare/ actualizare aplicații, configurare baze de date, migrare structuri de date etc</t>
  </si>
  <si>
    <t>Cheltuieli cu servicii pentru derularea activităților proiectului</t>
  </si>
  <si>
    <t>Cheltuieli cu servicii pentru internaționalizare</t>
  </si>
  <si>
    <t>Cheltuieli cu servicii pentru organizarea de evenimente și cursuri de formare</t>
  </si>
  <si>
    <t xml:space="preserve">Cheltuieli cu servicii tehnologice specifice </t>
  </si>
  <si>
    <t>Cheltuieli de informare, consultare, constientizare a grupului tinta – ( constientizare a sigurantei rutiere)</t>
  </si>
  <si>
    <t xml:space="preserve">Cheltuieli de promovare a rezultatelor proiectului de cercetare industrial/dezvoltare experimentală pe scară largă </t>
  </si>
  <si>
    <t>Cheltuieli efectuate în cadrul activităților de marketing și branding</t>
  </si>
  <si>
    <t>Cheltuieli pentru consultan?ă ?i expertiză pentru elaborare SDT</t>
  </si>
  <si>
    <t>Cheltuieli pentru consultanță și expertiză pentru elaborare P.M.U.D</t>
  </si>
  <si>
    <t xml:space="preserve">Cheltuieli pentru obtinerea, validarea si protejarea brevetelor si a altor active necorporale </t>
  </si>
  <si>
    <t>Cheltuieli pentru pregătirea personalului de exploatare</t>
  </si>
  <si>
    <t>Cheltuieli pentru realizarea planurilor de interpretare, valorificarea obiectivelor de patrimoniu</t>
  </si>
  <si>
    <t>Cheltuieli pentru realizarea studiului de fezabilitate pregatitor pentru cercetare industriala</t>
  </si>
  <si>
    <t>Cheltuieli pentru realizarea studiului de fezabilitate pregătitor pentru dezvoltare experimentală</t>
  </si>
  <si>
    <t>cheltuieli pentru servicii de sprijinire a inovării</t>
  </si>
  <si>
    <t>cheltuieli privind certificarea națională/ internațională a produselor, serviciilor sau diferitelor procese specific</t>
  </si>
  <si>
    <t>Cheltuieli privind implementarea si certificarea sistemelor de management a calitatii ISO</t>
  </si>
  <si>
    <t>Masuri de tip FSE+ care se adresează desegregarii ?i incluziunii sociale</t>
  </si>
  <si>
    <t>CATEGORIE</t>
  </si>
  <si>
    <t>SUBCATEGORIE</t>
  </si>
  <si>
    <r>
      <t xml:space="preserve">Din care: </t>
    </r>
    <r>
      <rPr>
        <sz val="9"/>
        <rFont val="Calibri"/>
        <family val="2"/>
        <scheme val="minor"/>
      </rPr>
      <t>Cheltuieli cu achiziționarea de instalații/ echipamente specifice în scopul obținerii unei economii de energie, precum și sisteme care utilizează surse regenerabile/ alternative de energie</t>
    </r>
  </si>
  <si>
    <t>din costurile directe pentru decontarea costurilor indirecte</t>
  </si>
  <si>
    <t>Foaia de lucru: 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</si>
  <si>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Costurile directe reprezintă acele cheltuieli eligibile care sunt direct legate de punerea în aplicare a investiției sau a proiectului și pentru care poate fi demonstrată legătura directă cu respectiva investiție /cu respectivul proiect și pot include și alte categorii de cheltuieli eligibile care sunt direct legate de atingerea obiectivelor proiectului și pentru care poate fi demonstrată legătura directă. </t>
  </si>
  <si>
    <t xml:space="preserve">Costurile directe includ următoarele tipuri de cheltuieli: </t>
  </si>
  <si>
    <t xml:space="preserve">·       Lucrări conform Devizului General: </t>
  </si>
  <si>
    <t>o   capitolul 2 - Cheltuieli pentru asigurarea utilităților necesare obiectivului de investiții;</t>
  </si>
  <si>
    <t>o   capitolul 4 - Cheltuieli pentru investiția de bază, subcapitolele 4.1, 4.2, 4,3;</t>
  </si>
  <si>
    <t xml:space="preserve">o   capitolul 5 - Alte cheltuieli, subcapitolele 5.1, 5.3; </t>
  </si>
  <si>
    <t xml:space="preserve">·       Echipamente /dotări conform Devizului General: </t>
  </si>
  <si>
    <t xml:space="preserve">o   capitolul. 4 - Cheltuieli pentru investiția de bază: subcapitolele 4.4, 4.5, 4.6; </t>
  </si>
  <si>
    <t xml:space="preserve">·       Servicii conform Devizului General: </t>
  </si>
  <si>
    <t xml:space="preserve">o   capitolul 3 - Cheltuieli pentru proiectare și asistență tehnică, subcapitolele 3.1, 3.2, 3.3, 3.4, 3.5, 3.8. </t>
  </si>
  <si>
    <t>·       Comisioane, cote, taxe conform Devizului General:</t>
  </si>
  <si>
    <t xml:space="preserve">o   capitolul 5 - Alte cheltuieli, subcapitolul 5.2 Comisioane, cote, taxe, costul creditului. </t>
  </si>
  <si>
    <t>Costurile directe reprezintă baza pentru calcularea costurilor indirecte.</t>
  </si>
  <si>
    <t xml:space="preserve">Costurile indirecte reprezintă acele cheltuieli care nu se încadrează în categoria costurilor directe și care sprijină realizarea obiectivului investițional propus prin proiect, dar, la finalul implementării, nu se reflectă în mod direct în obiectivul investițional realizat prin proiect. </t>
  </si>
  <si>
    <t xml:space="preserve">Costurile indirecte includ următoarele tipuri de cheltuieli: </t>
  </si>
  <si>
    <t>·       Consultanța conform Devizului General:</t>
  </si>
  <si>
    <t xml:space="preserve">o   capitolul 3 - Cheltuieli pentru proiectare și asistență tehnică, subcapitolele: </t>
  </si>
  <si>
    <t xml:space="preserve">ü  3.6 Organizarea procedurilor de achiziție, </t>
  </si>
  <si>
    <t>ü  3.7 Consultanță: 3.7.1 Managementul de proiect pentru obiectivul de investiții, 3.7.2 Auditul financiar</t>
  </si>
  <si>
    <t>·       Comunicare și vizibilitate conform Devizului General:</t>
  </si>
  <si>
    <t xml:space="preserve">o   capitolul 5 - Alte cheltuieli, subcapitolul 5.4  Cheltuieli pentru informare și publicitate </t>
  </si>
  <si>
    <t>·       Consultanță pentru elaborarea cererii de finanțare</t>
  </si>
  <si>
    <t>TVA (eligibila si neeligibila)</t>
  </si>
  <si>
    <t>Matricea de corelare a bugetului proiectului cu devizul general al investiției</t>
  </si>
  <si>
    <t xml:space="preserve">Nr. crt. </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</si>
  <si>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</si>
  <si>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</si>
  <si>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</si>
  <si>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</si>
  <si>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</si>
  <si>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</si>
  <si>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</si>
  <si>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</si>
  <si>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</si>
  <si>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</si>
  <si>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</si>
  <si>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</si>
  <si>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</si>
  <si>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</si>
  <si>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 xml:space="preserve">CAP. 3. Cheltuieli pentru proiectare și asistență tehnică </t>
  </si>
  <si>
    <t>CAP.3 - 3.1.1 Studii de teren</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</si>
  <si>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</si>
  <si>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</si>
  <si>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</si>
  <si>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</si>
  <si>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</si>
  <si>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CAP.3 - 3.3 Expertizare tehnică</t>
  </si>
  <si>
    <t>3.4 Certificarea performanței energetice și auditul energetic al clădirilor</t>
  </si>
  <si>
    <t>3.5.1 Tema de proiectare</t>
  </si>
  <si>
    <t>CAP.3 - 3.5.1 Tema de  proiectare</t>
  </si>
  <si>
    <t>CAP.3 - 3.5.2 Studiu de prefezabilitate</t>
  </si>
  <si>
    <t>3.5.3. Studiu de fezabilitate/documentație de avizare a 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</si>
  <si>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</si>
  <si>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</si>
  <si>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</si>
  <si>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</si>
  <si>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</si>
  <si>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</si>
  <si>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Cap.3 - 3.6 Organizarea procedurilor de achizitie</t>
  </si>
  <si>
    <t>CAP. 3 - 3.7.1  Managementul de proiect pentru obiectivul de investiții</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</si>
  <si>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</si>
  <si>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</si>
  <si>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</si>
  <si>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</si>
  <si>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</si>
  <si>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</si>
  <si>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</si>
  <si>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</si>
  <si>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</si>
  <si>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</si>
  <si>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</si>
  <si>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</si>
  <si>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</si>
  <si>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</si>
  <si>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CAP.4 - 4.5 Dotări</t>
  </si>
  <si>
    <t>CAP. 4 - 4.6. Active necorporale</t>
  </si>
  <si>
    <t>5.1.1 Lucrări de construcții și instalații aferente organizării de șantier</t>
  </si>
  <si>
    <t>CAP. 5. Alte cheltuieli</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</si>
  <si>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</si>
  <si>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</si>
  <si>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</si>
  <si>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</si>
  <si>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</si>
  <si>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</si>
  <si>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</si>
  <si>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</si>
  <si>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</si>
  <si>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</si>
  <si>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</si>
  <si>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</si>
  <si>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</si>
  <si>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CAP.5 - 5.4 Cheltuieli pentru informare și publicitate</t>
  </si>
  <si>
    <t>6.1 Pregătirea personalului de exploatare</t>
  </si>
  <si>
    <t>CAP. 6. - Cheltuieli pentru probe tehnologice și teste</t>
  </si>
  <si>
    <t>CAP.6 - 6.1 Pregătirea personalului de exploatare</t>
  </si>
  <si>
    <t>CAP.6 - 6.2 Probe tehnologice si teste</t>
  </si>
  <si>
    <t xml:space="preserve">Au fost prevazute formule de verificare a unor corelatii. Daca corelatia se verifica, mesajul  este "OK", iar in situatia in care formula identifica o necorelare, mesajul este ”ERROR”.           </t>
  </si>
  <si>
    <t>In foaia de lucru Buget_cerere , celula D 91, se va selecta categoria solicitant eligibil.</t>
  </si>
  <si>
    <t>Foaia de lucru Buget Categorii Cheltuieli</t>
  </si>
  <si>
    <t xml:space="preserve"> se completează automat. </t>
  </si>
  <si>
    <t>Foaia de lucru Amortizare</t>
  </si>
  <si>
    <r>
      <t xml:space="preserve">Foaia de lucru Matrice Corelare Buget cu Deviz - </t>
    </r>
    <r>
      <rPr>
        <sz val="9.5"/>
        <rFont val="Calibri"/>
        <family val="2"/>
        <scheme val="minor"/>
      </rPr>
      <t xml:space="preserve">Foaia de lucru prezintă corespondența dintre capitolele/subcapitolele bugetare din Devizul General cf. HG 907/2016, cu modificările și completările ulterioare si capitolele si subcapitolele bugetare din MYSMSIS </t>
    </r>
  </si>
  <si>
    <t xml:space="preserve">Foaia de lucru  Funding Gap </t>
  </si>
  <si>
    <r>
      <t>Obtinerea terenului</t>
    </r>
    <r>
      <rPr>
        <sz val="9"/>
        <color rgb="FFFF0000"/>
        <rFont val="Calibri"/>
        <family val="2"/>
        <scheme val="minor"/>
      </rPr>
      <t xml:space="preserve"> </t>
    </r>
  </si>
  <si>
    <t xml:space="preserve">Cheltuieli auxiliare investiției de bază in limita maxima de </t>
  </si>
  <si>
    <t>Construcţii şi instalaţii (inclusiv cheltuieli auxiliare investiției de bază)</t>
  </si>
  <si>
    <r>
      <rPr>
        <b/>
        <sz val="9"/>
        <color rgb="FFFF0000"/>
        <rFont val="Calibri"/>
        <family val="2"/>
        <scheme val="minor"/>
      </rPr>
      <t>Din care</t>
    </r>
    <r>
      <rPr>
        <sz val="9"/>
        <color rgb="FFFF0000"/>
        <rFont val="Calibri"/>
        <family val="2"/>
        <scheme val="minor"/>
      </rPr>
      <t xml:space="preserve">: </t>
    </r>
    <r>
      <rPr>
        <sz val="9"/>
        <rFont val="Calibri"/>
        <family val="2"/>
        <scheme val="minor"/>
      </rPr>
      <t>Construcţii, instalaţii aferente cheltuielilor auxiliare investiției de bază</t>
    </r>
  </si>
  <si>
    <r>
      <rPr>
        <b/>
        <sz val="9"/>
        <color rgb="FFFF0000"/>
        <rFont val="Calibri"/>
        <family val="2"/>
        <scheme val="minor"/>
      </rPr>
      <t>Din care</t>
    </r>
    <r>
      <rPr>
        <sz val="9"/>
        <rFont val="Calibri"/>
        <family val="2"/>
        <scheme val="minor"/>
      </rPr>
      <t>: Montaj utilaje, echipamente tehnologice şi funcţionale    aferente cheltuielilor auxiliare investiției de bază</t>
    </r>
  </si>
  <si>
    <r>
      <rPr>
        <b/>
        <sz val="9"/>
        <color rgb="FFFF0000"/>
        <rFont val="Calibri"/>
        <family val="2"/>
        <scheme val="minor"/>
      </rPr>
      <t>Din care</t>
    </r>
    <r>
      <rPr>
        <sz val="9"/>
        <rFont val="Calibri"/>
        <family val="2"/>
        <scheme val="minor"/>
      </rPr>
      <t>: Active necorporale aferente cheltuielilor auxiliare investiției de bază</t>
    </r>
  </si>
  <si>
    <t>Dotări (inclusiv cheltuieli auxiliare investiției de bază)</t>
  </si>
  <si>
    <r>
      <rPr>
        <b/>
        <sz val="9"/>
        <color rgb="FFFF0000"/>
        <rFont val="Calibri"/>
        <family val="2"/>
        <scheme val="minor"/>
      </rPr>
      <t>Din care</t>
    </r>
    <r>
      <rPr>
        <sz val="9"/>
        <rFont val="Calibri"/>
        <family val="2"/>
        <scheme val="minor"/>
      </rPr>
      <t>: Dotari  auxiliare investiției de bază)</t>
    </r>
  </si>
  <si>
    <t>Active necorporale (inclusiv cheltuieli auxiliare investiției de bază)</t>
  </si>
  <si>
    <t>Cheltuieli auxiliare investiției de bază</t>
  </si>
  <si>
    <t>o   capitolul 1 - Cheltuieli pentru obținerea şi amenajarea terenului, subcapitolele 1.2, 1.3, 1.4.;</t>
  </si>
  <si>
    <t>o   capitolul 6 - Cheltuieli pentru probe tehnologice şi teste</t>
  </si>
  <si>
    <t>Cheltuieli indirecte conform art. 54 lit.a RDC 1060/2021</t>
  </si>
  <si>
    <t>Cheltuieli indirecte conform art. 54 lit.a RDC 1060/2023</t>
  </si>
  <si>
    <t xml:space="preserve">se vor completa informațiile cu activele care fac obiectul investiției. </t>
  </si>
  <si>
    <t>1.2 Amenajarea terenului_x000D_</t>
  </si>
  <si>
    <t>1.4 Cheltuieli pentru relocarea/protecţia utilităţilor_x000D_</t>
  </si>
  <si>
    <t>4.1 Construcţii şi instalaţii_x000D_</t>
  </si>
  <si>
    <t>5.1.1 Lucrări de construcţii şi instalaţii aferente organizării de şantier_x000D_</t>
  </si>
  <si>
    <t>5.1.2 Cheltuieli conexe organizării şantierului_x000D_</t>
  </si>
  <si>
    <t>5.3 Cheltuieli diverse şi neprevăzute_x000D_</t>
  </si>
  <si>
    <t>Cheltuieli conexe investitiei de baza</t>
  </si>
  <si>
    <t>3.1.1 Studii de teren_x000D_</t>
  </si>
  <si>
    <t>3.1.2 Raport privind impactul asupra mediului_x000D_</t>
  </si>
  <si>
    <t>3.1.3. Alte studii specifice</t>
  </si>
  <si>
    <t>3.2 Documentaţii-suport şi cheltuieli pentru obţinerea de avize, acorduri şi autorizații_x000D_</t>
  </si>
  <si>
    <t>3.5.3. Studiu de fezabilitate/documentaţie de avizare a lucrărilor de intervenţii şi deviz general_x000D_</t>
  </si>
  <si>
    <t>3.5.4. Documentaţiile tehnice necesare în vederea obţinerii avizelor/acordurilor/autorizaţiilor_x000D_</t>
  </si>
  <si>
    <t>3.5.5. Verificarea tehnică de calitate a proiectului tehnic şi a detaliilor de execuţie_x000D_</t>
  </si>
  <si>
    <t>3.5.6. Proiect tehnic şi detalii de execuţie_x000D_</t>
  </si>
  <si>
    <t>3.8.1. Asistenţă tehnică din partea proiectantului_x000D_</t>
  </si>
  <si>
    <t>3.8.2. Dirigenţie de şantier/supervizare_x000D_</t>
  </si>
  <si>
    <t>5.2.2 Cota aferentă ISC pentru controlul calităţii lucrărilor de construcţii_x000D_</t>
  </si>
  <si>
    <t>5.2.3. Cota aferentă ISC pentru controlul statului în amenajarea teritoriului, urbanism şi pentru autorizarea lucrărilor de construcţii_x000D_</t>
  </si>
  <si>
    <t>Cheltuieli conexe investiției de bază</t>
  </si>
  <si>
    <t>Cheltuieli cu activități soft vizând realizarea obiectivului specific privind promovarea dezvoltării integrate și incluzive în domeniul social, economic și al mediului, precum și a culturii, a patrimoniului natural, a turismului sustenabil și a securității în zonele urbane</t>
  </si>
  <si>
    <t xml:space="preserve">Cheltuieli cu activități soft vizând realizarea obiectivului specific privind promovarea dezvoltării integrate și incluzive în domeniul social, economic și al mediului, precum și a culturii, a patrimoniului natural, a turismului sustenabil și a securității în zonele urbane  in limita maxima de </t>
  </si>
  <si>
    <t>CATEGORIE_NUME</t>
  </si>
  <si>
    <t>SUBCATEGORIE_NUME</t>
  </si>
  <si>
    <t>Alte cheltuieli_x000D_</t>
  </si>
  <si>
    <t>Materiale de informare si promovare</t>
  </si>
  <si>
    <t>Cheltuieli pentru achiziția de active necorporale din surse externe în condiții de concurență deplină pentru activități de inovare</t>
  </si>
  <si>
    <t>Cheltuieli pentru achiziţia de active necorporale pentru cercetare industrială</t>
  </si>
  <si>
    <t>Cheltuieli pentru achiziţia de active necorporale  pentru dezvoltare experimentală</t>
  </si>
  <si>
    <t>Cheltuieli cu deplasarea_x000D_</t>
  </si>
  <si>
    <t>CHELTUIELI CU SUBVENTII/BURSE/PREMII/VOUCHERE/STIMULENTE</t>
  </si>
  <si>
    <t>Cheltuieli cu subventii/burse/premii/vouchere/stimulente_x000D_</t>
  </si>
  <si>
    <t>CHELTUIELI GENERALE DE ADMINISTRATIE</t>
  </si>
  <si>
    <t>Cheltuieli generale de administratie</t>
  </si>
  <si>
    <t>CHELTUIELI PENTRU INSTRUMENTE FINANCIARE</t>
  </si>
  <si>
    <t>Cheltuieli pentru instrumente financiare_x000D_</t>
  </si>
  <si>
    <t>Cheltuieli salariale pentru cercetare industrială, aferente personalul implicat in implementarea proiectului (în derularea activităților, altele decât management de proiect)_x000D_</t>
  </si>
  <si>
    <t>Cheltuieli salariale pentru dezvoltare experimentală, aferente personalul implicat in implementarea proiectului (în derularea activităților, altele decât management de proiect)_x000D_</t>
  </si>
  <si>
    <t>Cheltuieli salariale cu echipa de management proiect - pentru personalul angajat al solicitantului _x000D_</t>
  </si>
  <si>
    <t>Cheltuieli cu salarii pentru punerea in piata a produsului/serviciului_x000D_</t>
  </si>
  <si>
    <t>Onorarii/Venituri asimilate salariilor pentru experții proprii/cooptați_x000D_</t>
  </si>
  <si>
    <t>Cheltuieli salariale</t>
  </si>
  <si>
    <t>Cheltuieli pentru detașarea de personal cu înaltă calificare de la un organism de cercetare și de difuzare a cunoștințelor sau de la o întreprindere mare</t>
  </si>
  <si>
    <t>Cheltuieli salariale pentru personalul implicat în procesul de selecție a IMM-urilor (parcuri)</t>
  </si>
  <si>
    <t>Cheltuieli onorarii asimilate salariilor pentru experți în inovare/transfer tehnologic/proprietatea intelectuală</t>
  </si>
  <si>
    <t>Cheltuieli salariale pentru personalul implicat in proiect (personal: cercetători, tehnicieni și alți membri ai personalului de sprijin), altul decat cel implicat in managementul de proiect</t>
  </si>
  <si>
    <t>Cheltuieli sub forma de bareme standard pentru costuri unitare_x000D_</t>
  </si>
  <si>
    <t>Cheltuili sub forma de rata forfetara_x000D_</t>
  </si>
  <si>
    <t>Cheltuieli indirecte conform art. 54 lit.b RDC 1060/2021</t>
  </si>
  <si>
    <t>Cheltuieli sub forma de sume forfetare_x000D_</t>
  </si>
  <si>
    <t>4.4 Utilaje, echipamente tehnologice şi funcţionale care nu necesită montaj şi echipamente de transport_x000D_</t>
  </si>
  <si>
    <t>4.5 Dotări_x000D_</t>
  </si>
  <si>
    <t>Cheltuieli pentru achiziţia de active fixe corporale (altele decât terenuri și imobile), pentru cercetare industriala</t>
  </si>
  <si>
    <t>Mijloace de transport_x000D_</t>
  </si>
  <si>
    <t>1.1. Obtinerea terenului_x000D_</t>
  </si>
  <si>
    <t>Cheltuieli cu achiziţia imobilelor deja construite_x000D_</t>
  </si>
  <si>
    <t>Cheltuieli cu achiziționarea de instalații/ echipamente specifice în scopul obținerii unei economii de energie, precum și sisteme care utilizează surse regenerabile/ alternative de energie_x000D_</t>
  </si>
  <si>
    <t>Cheltuieli cu amortizarea pentru cercetare industriala_x000D_</t>
  </si>
  <si>
    <t>Cheltuieli cu amortizarea pentru dezvoltare experimentală_x000D_</t>
  </si>
  <si>
    <t>Cheltuieli cu serviciile de modernizare a tramvaielor, troleibuze și autobuze  electrice_x000D_</t>
  </si>
  <si>
    <t>Cheltuieli pentru achiziţia si montajul de statii si puncte de incarcare electrica_x000D_</t>
  </si>
  <si>
    <t>Cheltuielicu amortizarea</t>
  </si>
  <si>
    <t>Cheltuieli cu achizitia de active fixe corporale (altele decat terenuri si imobile), obiecte de inventar, materiale consumabile</t>
  </si>
  <si>
    <t>Cheltuieli cu amortizarea pentru cercetare industriala (costurile instrumentelor și ale echipamentelor)</t>
  </si>
  <si>
    <t>Cheltuieli cu amortizarea pentru dezvoltare experimentală (costurile instrumentelor și ale echipamentelor)</t>
  </si>
  <si>
    <t>Cheltuieli cu amortizarea pentru cercetare industriala (clădiri)</t>
  </si>
  <si>
    <t>Cheltuieli cu amortizarea pentru dezvoltare experimentală (clădiri)</t>
  </si>
  <si>
    <t>Cheltuieli pentru achiziţia de active fixe corporale (altele decât terenuri și imobile), pentru dezvoltare experimentală</t>
  </si>
  <si>
    <t>Sisteme de transport urban digitalizate (sisteme ITS, e-ticketing, management de trafic, bike-sharing etc.)</t>
  </si>
  <si>
    <t>Echipamente, utilaje, instalații necesare pentru exploatare și întreținere</t>
  </si>
  <si>
    <t>FINANTARE NELEGATA DE COSTURI</t>
  </si>
  <si>
    <t>Fiinantare nelegata de costuri_x000D_</t>
  </si>
  <si>
    <t>LEASING</t>
  </si>
  <si>
    <t>Cheltuieli de leasing cu achizitie</t>
  </si>
  <si>
    <t>Cheltuieli de leasing fara achizitie</t>
  </si>
  <si>
    <t>1.3 Amenajări pentru protecţia mediului şi aducerea terenului la starea iniţială_x000D_</t>
  </si>
  <si>
    <t>2 - Cheltuieli pentru asigurarea utilităţilor necesare obiectivului de investiţii_x000D_</t>
  </si>
  <si>
    <t>4.2 Montaj utilaje, echipamente tehnologice şi funcţionale_x000D_</t>
  </si>
  <si>
    <t>4.3 Utilaje, echipamente tehnologice şi funcţionale care necesită montaj_x000D_</t>
  </si>
  <si>
    <t>6.1 Pregatirea personalului de exploatare_x000D_</t>
  </si>
  <si>
    <t>6.2 Probe tehnologice si teste_x000D_</t>
  </si>
  <si>
    <t>4.1.2 Construcții și instalații – consolidare</t>
  </si>
  <si>
    <t>Cheltuieli pentru amplasarea de statii si puncte de incarcare electrica</t>
  </si>
  <si>
    <t>Cheltuieli pentru infrastructura rutieră, poduri, pasaje destinate prioritar transportului public urban de călători</t>
  </si>
  <si>
    <t>3.3 Expertizare tehnică_x000D_</t>
  </si>
  <si>
    <t>3.4 Certificarea performanţei energetice şi auditul energetic al clădirilor_x000D_</t>
  </si>
  <si>
    <t>3.5.1 Tema proiectare_x000D_</t>
  </si>
  <si>
    <t>3.5.2 Studiu de prefezabilitate_x000D_</t>
  </si>
  <si>
    <t>3.7.1  Managementul de proiect pentru obiectivul de investiţii_x000D_</t>
  </si>
  <si>
    <t>3.7.2. Auditul financiar_x000D_</t>
  </si>
  <si>
    <t>Măsuri de tip FSE+</t>
  </si>
  <si>
    <t>Cheltuieli cu servicii</t>
  </si>
  <si>
    <t>Cheltuieli cu inchirierea, altele decat cele prevazute in cheltuieli generale de administratie</t>
  </si>
  <si>
    <t>Cheltuieli cu activitati de cooperare</t>
  </si>
  <si>
    <t>Cheltuieli de informare, consultare, constientizare</t>
  </si>
  <si>
    <t>Cheltuieli pentru consultanta</t>
  </si>
  <si>
    <t>5.4 Cheltuieli pentru informare şi publicitate</t>
  </si>
  <si>
    <t>3.6. Organizarea procedurilor de achiziţie_x000D_</t>
  </si>
  <si>
    <t>Cheltuieli efectuate în cadrul activităților de marketing și branding_x000D_</t>
  </si>
  <si>
    <t>Cheltuieli pentru consultanță și expertiză pentru elaborare P.M.U.D_x000D_</t>
  </si>
  <si>
    <t>Cheltuieli cu digitizarea obiectivelor</t>
  </si>
  <si>
    <t>Cheltuieli cu servicii tehnologice specifice _x000D_</t>
  </si>
  <si>
    <t>Cheltuieli cu servicii pentru derularea activităților proiectului_x000D_</t>
  </si>
  <si>
    <t>Cheltuieli de promovare a rezultatelor proiectului de cercetare industrial/dezvoltare experimentală pe scară largă _x000D_</t>
  </si>
  <si>
    <t>cheltuieli cu servicii IT, de dezvoltare/ actualizare aplicații, configurare baze de date, migrare structuri de date etc_x000D_</t>
  </si>
  <si>
    <t>cheltuieli pentru servicii de sprijinire a inovării_x000D_</t>
  </si>
  <si>
    <t>cheltuieli privind certificarea națională/ internațională a produselor, serviciilor sau diferitelor procese specific_x000D_</t>
  </si>
  <si>
    <t>Cheltuieli privind implementarea si certificarea sistemelor de management a calitatii ISO_x000D_</t>
  </si>
  <si>
    <t>Cheltuieli cu servicii pentru internaționalizare_x000D_</t>
  </si>
  <si>
    <t>Cheltuieli cu servicii pentru organizarea de evenimente și cursuri de formare_x000D_</t>
  </si>
  <si>
    <t>cheltuieli cu servicii de asistenta si consultanta pentru realizarea modelului conceptual inovativ_x000D_</t>
  </si>
  <si>
    <t>cheltuieli aferente cercetării contractuale pentru activități de cercetare industrial_x000D_</t>
  </si>
  <si>
    <t>cheltuieli aferente cercetării contractuale pentru activități de dezvoltare experimentală._x000D_</t>
  </si>
  <si>
    <t>Cheltuieli pentru obtinerea, validarea si protejarea brevetelor si a altor active necorporale _x000D_</t>
  </si>
  <si>
    <t>Cheltuieli pentru realizarea studiului de fezabilitate pregatitor pentru cercetare industriala_x000D_</t>
  </si>
  <si>
    <t>Cheltuieli pentru realizarea studiului de fezabilitate pregătitor pentru dezvoltare experimentală_x000D_</t>
  </si>
  <si>
    <t>Cheltuieli de promovare si informare, consultare, constientizare a grupului țintă</t>
  </si>
  <si>
    <t>Cheltuieli pentru consultanță și expertiză (ETF, evaluare, studii, cercetari de piata, strategii, analize, consultanţă şi expertiză tehnică, financiară şi juridică etc)</t>
  </si>
  <si>
    <t>Alte cheltuieli de consolidare a capacității administrative</t>
  </si>
  <si>
    <t>Cheltuieli pentru consultanță și expertiză pentru elaborare Strategii Teritoriale</t>
  </si>
  <si>
    <t>Cheltuieli aferente unor activități de transfer de abilități/competențe/cunoștințe de cercetare-dezvoltare</t>
  </si>
  <si>
    <t>Costurile pentru serviciile de consultanță în domeniul inovării</t>
  </si>
  <si>
    <t>Cheltuieli aferente cercetării contractuale pentru activități de cercetare industrială, cunoștințelor și brevetelor cumpărate sau obținute cu licență din surse externe</t>
  </si>
  <si>
    <t>Cheltuieli aferente cercetării contractuale pentru activități de dezvoltare experimentală, cunoștințelor și brevetelor cumpărate sau obținute cu licență din surse externe</t>
  </si>
  <si>
    <t>Costurile pentru serviciile de consultanță în domeniul inovării și pentru serviciile de sprijinire a inovării</t>
  </si>
  <si>
    <t>Cheltuieli pentru servicii de consultanță și echivalente folosite exclusiv pentru activitățile de cercetare industriala</t>
  </si>
  <si>
    <t>Cheltuieli pentru servicii consultanță și echivalente folosite exclusiv pentru activitățile de dezvoltare experimentala</t>
  </si>
  <si>
    <t xml:space="preserve">Cheltuieli cu servicii pentru derularea activităților proiectului </t>
  </si>
  <si>
    <t>Cheltuieli pentru cercetarea fundamentală</t>
  </si>
  <si>
    <t>Alte cheltuieli cu servicii</t>
  </si>
  <si>
    <t>Cheltuieli cu taxe, abonamente, cotizatii, acorduri, autorizatii necesare pentru implementarea proiectului (altele decât cele din Devizul General)</t>
  </si>
  <si>
    <t>5.2.1. Comisioanele şi dobânzile aferente creditului băncii finanţatoare_x000D_</t>
  </si>
  <si>
    <t>5.2.4. Cota aferentă Casei Sociale a Constructorilor - CSC_x000D_</t>
  </si>
  <si>
    <t>Alte taxe</t>
  </si>
  <si>
    <t>(cu exceptia subapitolului 3.5  - Consultanță) sunt eligibile cumulat, în limita a 10% din valoarea cheltuielilor eligibile finanțate în cadrul capitolul 4 „Cheltuieli pentru investiția de bază”, conform  cap. 5.3.2 Ghidul Specific</t>
  </si>
  <si>
    <t>din valoarea eligibilă a cheltuielilor aferente aferente cap. 1, cap. 2, cap. 4 (pct. 4.1; 4.2;4.3) și cap. 5 (punctul 5.1.1) , conform  cap. 5.3.2 Ghidul Specific</t>
  </si>
  <si>
    <t>din valoarea eligibila a proiectului.</t>
  </si>
  <si>
    <t xml:space="preserve">·     Costuri cu activități de creștere/dezvoltare a capacității administrative a beneficiarilor și de cooperare interregionale, transfrontaliere și transnaționale, inclusiv cu parteneri din statele care compun regiunea Dunării </t>
  </si>
  <si>
    <t>Costuri de consultanță și expertiză în elaborarea/actualizarea SIDU</t>
  </si>
  <si>
    <r>
      <t>Cheltuieli pentru proiectare și asistență tehnică</t>
    </r>
    <r>
      <rPr>
        <b/>
        <sz val="9"/>
        <color rgb="FFFF0000"/>
        <rFont val="Calibri"/>
        <family val="2"/>
        <scheme val="minor"/>
      </rPr>
      <t xml:space="preserve"> (cu exceptia subapitolului 3.5  - Consultanță) sunt eligibile cumulat, în limita a 10% din valoarea cheltuielilor eligibile finanțate în cadrul capitolul 4 „Cheltuieli pentru investiția de bază”, conform  cap. 5.3.2 Ghidul Specific)</t>
    </r>
  </si>
  <si>
    <t>Servicii de consultanță și expertiză în elaborarea/actualizarea SIDU</t>
  </si>
  <si>
    <t>CAP.3 - 3.5.3 Studiu de fezabilitate/ documentație de avizare alucrărilor de intervenții și deviz general</t>
  </si>
  <si>
    <t>din valoarea cheltuielilor eligibile cuprinse la capitolele/subcapitolelele 1.1, 1.2, 1.3, 2, 4, conform  cap. 5.3.2 Ghidul Specific</t>
  </si>
  <si>
    <t>Obiectivul de Politică  5 	O Europă mai aproape de cetățeni prin promovarea dezvoltării sustenabile și integrate a tuturor tipurilor de teritorii și a inițiativelor locale</t>
  </si>
  <si>
    <t>Prioritatea 8  O regiune atractivă</t>
  </si>
  <si>
    <t>Obiectivul Specific  5.1 Promovarea dezvoltării integrate și incluzive în domeniul social, economic și al mediului, precum și a culturii, a patrimoniului natural, a turismului sustenabil și a securității în zonele urbane</t>
  </si>
  <si>
    <t>Acțiunea 8.2 Dezvoltare urbană integrată prin regenerarea spațiilor publice, punerea în valoare a patrimoniului, infrastructurii culturale și a potențialului turistic din orașele Regiunii Centru</t>
  </si>
  <si>
    <t>TOTAL VENITURI (  FARA INVESTITIE)</t>
  </si>
  <si>
    <t>TOTAL CHELTUIELI  (  FARA INVESTITIE)</t>
  </si>
  <si>
    <t>TOTAL VENITURI (  CU INVESTITIE)</t>
  </si>
  <si>
    <t>TOTAL CHELTUIELI   ( CU INVESTITIE)</t>
  </si>
  <si>
    <t xml:space="preserve">FLUX DE NUMERAR NET </t>
  </si>
  <si>
    <t>Cheltuielilor din activitati fara scop patrimonia</t>
  </si>
  <si>
    <t xml:space="preserve">Cheltuieli cu impozitul </t>
  </si>
  <si>
    <t>·       Unități de cult din cadrul cultelor recunoscute în România, în conformitate cu prevederile Legii nr.489/2006 privind libertatea religioasă și regimul general al cultelor (republicată), cu modificările și completările ulterioare;</t>
  </si>
  <si>
    <t>·       Organizații neguvernamentale (Persoane juridice de drept privat fără scop patrimonial) - Asociații și fundații constituite în conformitate cu prevederile Ordonanței Guvernului nr. 26/2000 cu privire la asociații și fundații cu modificările și completările ulterioare, inclusiv filiale ale asociațiilor și fundațiilor internaționale recunoscute în conformitate cu legislația în vigoare în România.</t>
  </si>
  <si>
    <r>
      <t>Se vor introduce  veniturile si cheltuielile de operare a infrastructurii</t>
    </r>
    <r>
      <rPr>
        <sz val="9.5"/>
        <rFont val="Calibri"/>
        <family val="2"/>
      </rPr>
      <t xml:space="preserve">. Nu se vor include toate veniturile si cheltuielile solicitantului, </t>
    </r>
    <r>
      <rPr>
        <b/>
        <sz val="9.5"/>
        <rFont val="Calibri"/>
        <family val="2"/>
      </rPr>
      <t>ci doar cele din activitatea corespunzătoare proiectului de investiții</t>
    </r>
    <r>
      <rPr>
        <sz val="9.5"/>
        <rFont val="Calibri"/>
        <family val="2"/>
      </rPr>
      <t xml:space="preserve">. Se vor lua in calcul veniturile in functie de tipul de beneficiar. </t>
    </r>
  </si>
  <si>
    <t>Celula D29- Se va mentiona Perioada de realizare a activitatilor dupa semnarea contractului de finantare (luni).</t>
  </si>
  <si>
    <r>
      <t xml:space="preserve">Celula D28- Se va completa data/luna/an pentru </t>
    </r>
    <r>
      <rPr>
        <b/>
        <sz val="9"/>
        <rFont val="Calibri"/>
        <family val="2"/>
      </rPr>
      <t xml:space="preserve">Estimarea semnare contract finantare. </t>
    </r>
    <r>
      <rPr>
        <sz val="9"/>
        <rFont val="Calibri"/>
        <family val="2"/>
      </rPr>
      <t>Se va pastra</t>
    </r>
    <r>
      <rPr>
        <b/>
        <sz val="9"/>
        <rFont val="Calibri"/>
        <family val="2"/>
      </rPr>
      <t xml:space="preserve"> forma indicata. </t>
    </r>
  </si>
  <si>
    <r>
      <t xml:space="preserve">Cheltuieli cu activități de creștere/dezvoltare a capacității administrative a beneficiarilor și de cooperare interregionale, transfrontaliere și transnaționale, inclusiv cu parteneri din statele care compun regiunea Dunării  </t>
    </r>
    <r>
      <rPr>
        <sz val="9"/>
        <rFont val="Calibri"/>
        <family val="2"/>
      </rPr>
      <t xml:space="preserve"> </t>
    </r>
  </si>
  <si>
    <t>Costul cu activități soft vizând realizarea obiectivului specific privind promovarea dezvoltării integrate și incluzive în domeniul social, economic și al mediului, precum și a culturii, a patrimoniului natural, a turismului sustenabil și a securității în zonele urbane</t>
  </si>
  <si>
    <t>A.	Unități administrativ-teritoriale - Orașe (definite conform Codului administrativ aprobat prin OUG nr. 57/2019, cu modificările și completările ulterioare)
 B.	Forme asociative - parteneriate, având ca lider de parteneriat unitatea administrativ-teritorială - Oraș  :</t>
  </si>
  <si>
    <r>
      <t xml:space="preserve">·       Unitate administrativ teritorială - județ;                                                                                                                                                     </t>
    </r>
    <r>
      <rPr>
        <sz val="8"/>
        <color theme="1"/>
        <rFont val="Calibri"/>
        <family val="2"/>
        <scheme val="minor"/>
      </rPr>
      <t>·       Unități administrativ-teritoriale orașe/comune din zona funcțională urbană (ZUF);</t>
    </r>
  </si>
  <si>
    <t>Venituri din alocatii bugetare pentru intretinerea curenta si reparatii capitale</t>
  </si>
  <si>
    <t>Venituri din cotizatii/ taxe de inregistrare/donatii/sponsorizari/ venituri din activitatea fara scop patrimonial</t>
  </si>
  <si>
    <t>Cheltuieli cu inlocuirile echipamentelor cu durata scurta de viata</t>
  </si>
  <si>
    <t>Rate-inforeuro</t>
  </si>
  <si>
    <t>CHELTUIELI DE INVESTITII/Cheltuieli cu inlocuirile echipamentelor cu durata scurta de viata</t>
  </si>
  <si>
    <t xml:space="preserve">Cheltuieli cu activități de creștere/ dezvoltare a capacității administrative a beneficiarilor și de cooperare interregionale, transfrontaliere și transnaționale, inclusiv cu parteneri din statele care compun regiunea Dunării </t>
  </si>
  <si>
    <t xml:space="preserve">Foaia de lucru  Buget Sintetic este completată automat. </t>
  </si>
  <si>
    <t>Foaia de lucru  Export Smis (NU SE TRANSFORMA IN PDF, NU SE ANEXEAZA!!!)</t>
  </si>
  <si>
    <t>https://commission.europa.eu/funding-tenders/procedures-guidelines-tenders/information-contractors-and-beneficiaries/exchange-rate-inforeuro_ro</t>
  </si>
  <si>
    <t>* Ratele de bază calculate în conformitate cu Comunicarea Comisiei privind revizuirea metodei de stabilire a ratelor de referință și de actualizare (JO C 14, 19.1.2008, p. 6.)                                                       https://competition-policy.ec.europa.eu/state-aid/legislation/reference-discount-rates-and-recovery-interest-rates/reference-and-discount-rates_en</t>
  </si>
  <si>
    <t xml:space="preserve">Cap. 7. - Cheltuieli aferente marjei de buget şi pentru constituirea rezervei de implementare pentru ajustarea de preţ </t>
  </si>
  <si>
    <t xml:space="preserve">o   capitolul 6 - Cap. 7. - Cheltuieli aferente marjei de buget şi pentru constituirea rezervei de implementare pentru ajustarea de preţ </t>
  </si>
  <si>
    <t xml:space="preserve">CAP. 2. Cheltuieli pentru asigurarea utilităților necesare obiectivului </t>
  </si>
  <si>
    <t>CAP.2 - Cheltuieli pentru asigurarea utilităţilor necesare obiectivului de investiţii</t>
  </si>
  <si>
    <t xml:space="preserve">CAP.3 - 3.4 Certificarea performanţei energetice şi auditul energetic al clădirilor, auditul de siguranţă rutieră </t>
  </si>
  <si>
    <t xml:space="preserve">3.8.3. Coordonator în materie de securitate şi sănătate </t>
  </si>
  <si>
    <t xml:space="preserve">CAP. 3 - 3.8.3. Coordonator în materie de securitate şi sănătate - conform  Hotărârii Guvernului nr. 300/2006, cu modificările şi completările  ulterioare    </t>
  </si>
  <si>
    <t>CAP.4 - 4.2 Montaj utilaje, echipamente tehnologice şi funcţionale</t>
  </si>
  <si>
    <t>CAP.4 - 4. 3 Utilaje, echipamente tehnologice şi funcţionale care necesită montaj</t>
  </si>
  <si>
    <t>CAP.4 - 4.4. Utilaje, echipamente tehnologice şi funcţionale care nu necesită montaj şi echipamente de transport</t>
  </si>
  <si>
    <t>CAP.5 - 5.1.1. Lucrări de construcţii şi instalaţii aferente organizării de şantier</t>
  </si>
  <si>
    <t xml:space="preserve">7.1 Cheltuieli aferente marjei de buget </t>
  </si>
  <si>
    <t xml:space="preserve">Cap. 7.1 Cheltuieli aferente marjei de buget 25% din (1.2 + 1.3 + 1.4 + 2 + 3.1 +  3.2 + 3.3 + 3.5 + 3.7 + 3.8 + 4 +     
 5.1.1)  </t>
  </si>
  <si>
    <t>7.2 Cheltuieli pentru constituirea rezervei de implementare pentru ajustarea de preţ</t>
  </si>
  <si>
    <t>Cap. 7.2 Cheltuieli pentru constituirea rezervei de implementare pentru ajustarea de preţ</t>
  </si>
  <si>
    <t xml:space="preserve">Cheltuieli pentru asigurarea utilităților necesare obiectivului </t>
  </si>
  <si>
    <t>Cheltuieli pentru asigurarea utilităţilor necesare obiectivului de investiţii</t>
  </si>
  <si>
    <t xml:space="preserve">Certificarea performanţei energetice şi auditul energetic al clădirilor, auditul de siguranţă rutieră </t>
  </si>
  <si>
    <t>3.8.3.</t>
  </si>
  <si>
    <t xml:space="preserve"> Coordonator în materie de securitate şi sănătate - conform  Hotărârii Guvernului nr. 300/2006, cu modificările şi completările  ulterioare  </t>
  </si>
  <si>
    <t>Montaj utilaje, echipamente tehnologice şi funcţionale (inclusiv cheltuieli auxiliare investiției de bază)</t>
  </si>
  <si>
    <t>Utilaje, echipamente tehnologice şi funcţionale care necesită montaj (inclusiv cheltuieli auxiliare investiției de bază)</t>
  </si>
  <si>
    <r>
      <rPr>
        <b/>
        <sz val="9"/>
        <color rgb="FFFF0000"/>
        <rFont val="Calibri"/>
        <family val="2"/>
        <scheme val="minor"/>
      </rPr>
      <t>Din care</t>
    </r>
    <r>
      <rPr>
        <sz val="9"/>
        <rFont val="Calibri"/>
        <family val="2"/>
        <scheme val="minor"/>
      </rPr>
      <t>: Utilaje, echipamente tehnologice şi funcţionale care necesită montaj aferente cheltuielilor auxiliare investiției de bază</t>
    </r>
  </si>
  <si>
    <t>Utilaje, echipamente tehnologice şi funcţionale care nu necesită montaj şi echipamente de transport (inclusiv cheltuieli auxiliare investiției de bază)</t>
  </si>
  <si>
    <r>
      <rPr>
        <b/>
        <sz val="9"/>
        <color rgb="FFFF0000"/>
        <rFont val="Calibri"/>
        <family val="2"/>
        <scheme val="minor"/>
      </rPr>
      <t>Din care</t>
    </r>
    <r>
      <rPr>
        <sz val="9"/>
        <rFont val="Calibri"/>
        <family val="2"/>
        <scheme val="minor"/>
      </rPr>
      <t>: Utilaje, echipamente tehnologice şi funcţionale care nu necesită montaj şi echipamente de transport  aferente cheltuielilor auxiliare investiției de bază</t>
    </r>
  </si>
  <si>
    <t xml:space="preserve">7.2. </t>
  </si>
  <si>
    <t>CAP. 8</t>
  </si>
  <si>
    <t>8.1.</t>
  </si>
  <si>
    <t>8.2.</t>
  </si>
  <si>
    <t>TOTAL CAPITOL 8</t>
  </si>
  <si>
    <t xml:space="preserve">Cheltuieli aferente marjei de buget şi pentru constituirea rezervei de implementare pentru ajustarea de preţ </t>
  </si>
  <si>
    <t>PLANUL DE FINANTARE - LEI CU TVA</t>
  </si>
  <si>
    <r>
      <t xml:space="preserve">Cheltuieli aferente marjei de buget </t>
    </r>
    <r>
      <rPr>
        <sz val="7"/>
        <color rgb="FFFF0000"/>
        <rFont val="Calibri"/>
        <family val="2"/>
        <scheme val="minor"/>
      </rPr>
      <t xml:space="preserve">in limita a 15% din valoarea cumulată a cheltuielilor prevăzute la cap./subcap.  1.2 + 1.3 + 1.4 + 2 + 3.1 +  3.2 + 3.3 + 3.5 + 3.7 + 3.8 + 4 +5.1.1)  </t>
    </r>
  </si>
  <si>
    <r>
      <t>Cheltuieli pentru constituirea rezervei de implementare pentru ajustarea de preţ</t>
    </r>
    <r>
      <rPr>
        <sz val="7"/>
        <rFont val="Calibri"/>
        <family val="2"/>
        <scheme val="minor"/>
      </rPr>
      <t xml:space="preserve"> </t>
    </r>
    <r>
      <rPr>
        <sz val="7"/>
        <color rgb="FFFF0000"/>
        <rFont val="Calibri"/>
        <family val="2"/>
        <scheme val="minor"/>
      </rPr>
      <t xml:space="preserve">in limita a 5% din valoarea cumulată a cheltuielilor prevăzute la cap./subcap.  1.2 + 1.3 + 1.4 + 2 + 3.1 +  3.2 + 3.3 + 3.5 + 3.7 + 3.8 + 4 +5.1.1)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</si>
</sst>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_(* \(#,##0\);_(* &quot;-&quot;_);_(@_)"/>
    <numFmt numFmtId="164" formatCode="#,##0.0000"/>
  </numFmts>
  <fonts count="69"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sz val="9"/>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color rgb="FFFF0000"/>
      <name val="Calibri"/>
      <family val="2"/>
      <scheme val="minor"/>
    </font>
    <font>
      <sz val="9"/>
      <color rgb="FFFF0000"/>
      <name val="Calibri"/>
      <family val="2"/>
      <scheme val="minor"/>
    </font>
    <font>
      <b/>
      <i/>
      <sz val="9"/>
      <name val="Calibri"/>
      <family val="2"/>
      <scheme val="minor"/>
    </font>
    <font>
      <i/>
      <sz val="9"/>
      <name val="Calibri"/>
      <family val="2"/>
      <scheme val="minor"/>
    </font>
    <font>
      <sz val="8"/>
      <name val="Calibri"/>
      <family val="2"/>
      <scheme val="minor"/>
    </font>
    <font>
      <sz val="9"/>
      <color theme="0"/>
      <name val="Calibri"/>
      <family val="2"/>
      <scheme val="minor"/>
    </font>
    <font>
      <b/>
      <sz val="9"/>
      <color theme="0"/>
      <name val="Calibri"/>
      <family val="2"/>
      <scheme val="minor"/>
    </font>
    <font>
      <b/>
      <i/>
      <sz val="9"/>
      <color theme="0" tint="-0.499984740745262"/>
      <name val="Calibri"/>
      <family val="2"/>
      <scheme val="minor"/>
    </font>
    <font>
      <i/>
      <sz val="9"/>
      <color theme="1"/>
      <name val="Calibri"/>
      <family val="2"/>
      <scheme val="minor"/>
    </font>
    <font>
      <b/>
      <i/>
      <sz val="9"/>
      <color theme="1"/>
      <name val="Calibri"/>
      <family val="2"/>
      <scheme val="minor"/>
    </font>
    <font>
      <b/>
      <sz val="9"/>
      <color theme="3"/>
      <name val="Calibri"/>
      <family val="2"/>
      <scheme val="minor"/>
    </font>
    <font>
      <b/>
      <sz val="9"/>
      <color rgb="FFC00000"/>
      <name val="Calibri"/>
      <family val="2"/>
      <scheme val="minor"/>
    </font>
    <font>
      <b/>
      <sz val="6"/>
      <name val="Calibri"/>
      <family val="2"/>
      <scheme val="minor"/>
    </font>
    <font>
      <sz val="6"/>
      <name val="Calibri"/>
      <family val="2"/>
      <scheme val="minor"/>
    </font>
    <font>
      <b/>
      <sz val="9.5"/>
      <name val="Calibri"/>
      <family val="2"/>
      <scheme val="minor"/>
    </font>
    <font>
      <sz val="9.5"/>
      <name val="Calibri"/>
      <family val="2"/>
      <scheme val="minor"/>
    </font>
    <font>
      <u/>
      <sz val="9.5"/>
      <color indexed="8"/>
      <name val="Calibri"/>
      <family val="2"/>
      <scheme val="minor"/>
    </font>
    <font>
      <sz val="9.5"/>
      <color indexed="8"/>
      <name val="Calibri"/>
      <family val="2"/>
      <scheme val="minor"/>
    </font>
    <font>
      <sz val="9.5"/>
      <color theme="0"/>
      <name val="Calibri"/>
      <family val="2"/>
      <scheme val="minor"/>
    </font>
    <font>
      <sz val="9.5"/>
      <color theme="1"/>
      <name val="Calibri"/>
      <family val="2"/>
      <scheme val="minor"/>
    </font>
    <font>
      <b/>
      <sz val="9.5"/>
      <color theme="1"/>
      <name val="Calibri"/>
      <family val="2"/>
      <scheme val="minor"/>
    </font>
    <font>
      <b/>
      <u/>
      <sz val="9.5"/>
      <name val="Calibri"/>
      <family val="2"/>
      <scheme val="minor"/>
    </font>
    <font>
      <b/>
      <sz val="7"/>
      <color theme="1"/>
      <name val="Calibri"/>
      <family val="2"/>
      <scheme val="minor"/>
    </font>
    <font>
      <sz val="7"/>
      <color theme="1"/>
      <name val="Calibri"/>
      <family val="2"/>
      <scheme val="minor"/>
    </font>
    <font>
      <sz val="7"/>
      <name val="Calibri"/>
      <family val="2"/>
      <scheme val="minor"/>
    </font>
    <font>
      <b/>
      <sz val="7"/>
      <name val="Calibri"/>
      <family val="2"/>
      <scheme val="minor"/>
    </font>
    <font>
      <b/>
      <sz val="7"/>
      <color theme="3"/>
      <name val="Calibri"/>
      <family val="2"/>
      <scheme val="minor"/>
    </font>
    <font>
      <b/>
      <sz val="7"/>
      <color rgb="FFC00000"/>
      <name val="Calibri"/>
      <family val="2"/>
      <scheme val="minor"/>
    </font>
    <font>
      <sz val="7"/>
      <color rgb="FFFF0000"/>
      <name val="Calibri"/>
      <family val="2"/>
      <scheme val="minor"/>
    </font>
    <font>
      <i/>
      <sz val="9"/>
      <color rgb="FFC00000"/>
      <name val="Calibri"/>
      <family val="2"/>
      <scheme val="minor"/>
    </font>
    <font>
      <b/>
      <i/>
      <sz val="9"/>
      <color rgb="FFC00000"/>
      <name val="Calibri"/>
      <family val="2"/>
      <scheme val="minor"/>
    </font>
    <font>
      <sz val="10"/>
      <name val="Arial"/>
      <family val="2"/>
      <charset val="1"/>
    </font>
    <font>
      <b/>
      <sz val="10"/>
      <name val="Arial"/>
      <family val="2"/>
      <charset val="1"/>
    </font>
    <font>
      <sz val="9"/>
      <name val="Calibri"/>
      <family val="2"/>
    </font>
    <font>
      <sz val="7.5"/>
      <name val="Calibri"/>
      <family val="2"/>
      <scheme val="minor"/>
    </font>
    <font>
      <b/>
      <sz val="7.5"/>
      <name val="Calibri"/>
      <family val="2"/>
      <scheme val="minor"/>
    </font>
    <font>
      <b/>
      <i/>
      <sz val="7.5"/>
      <name val="Calibri"/>
      <family val="2"/>
      <scheme val="minor"/>
    </font>
    <font>
      <sz val="7.5"/>
      <color theme="1"/>
      <name val="Calibri"/>
      <family val="2"/>
      <scheme val="minor"/>
    </font>
    <font>
      <b/>
      <sz val="7.5"/>
      <color theme="1"/>
      <name val="Calibri"/>
      <family val="2"/>
      <scheme val="minor"/>
    </font>
    <font>
      <b/>
      <sz val="7.5"/>
      <color theme="0"/>
      <name val="Arial Narrow"/>
      <family val="2"/>
    </font>
    <font>
      <sz val="7.5"/>
      <color theme="0"/>
      <name val="Calibri"/>
      <family val="2"/>
      <scheme val="minor"/>
    </font>
    <font>
      <b/>
      <sz val="7.5"/>
      <name val="Calibri"/>
      <family val="2"/>
    </font>
    <font>
      <b/>
      <sz val="6"/>
      <color theme="1"/>
      <name val="Calibri"/>
      <family val="2"/>
      <scheme val="minor"/>
    </font>
    <font>
      <sz val="6"/>
      <color rgb="FFFF0000"/>
      <name val="Calibri"/>
      <family val="2"/>
      <scheme val="minor"/>
    </font>
    <font>
      <sz val="8"/>
      <color theme="1"/>
      <name val="Calibri"/>
      <family val="2"/>
      <scheme val="minor"/>
    </font>
    <font>
      <b/>
      <sz val="6"/>
      <color rgb="FFFF0000"/>
      <name val="Calibri"/>
      <family val="2"/>
      <scheme val="minor"/>
    </font>
    <font>
      <sz val="8"/>
      <color rgb="FFFF0000"/>
      <name val="Calibri"/>
      <family val="2"/>
      <scheme val="minor"/>
    </font>
    <font>
      <b/>
      <sz val="9.5"/>
      <name val="Calibri"/>
      <family val="2"/>
    </font>
    <font>
      <sz val="9.5"/>
      <name val="Calibri"/>
      <family val="2"/>
    </font>
    <font>
      <b/>
      <sz val="9"/>
      <name val="Calibri"/>
      <family val="2"/>
    </font>
    <font>
      <sz val="8"/>
      <color theme="0"/>
      <name val="Calibri"/>
      <family val="2"/>
      <scheme val="minor"/>
    </font>
    <font>
      <sz val="7"/>
      <color theme="0"/>
      <name val="Calibri"/>
      <family val="2"/>
      <scheme val="minor"/>
    </font>
    <font>
      <sz val="6"/>
      <color theme="0"/>
      <name val="Calibri"/>
      <family val="2"/>
      <scheme val="minor"/>
    </font>
    <font>
      <b/>
      <sz val="11"/>
      <color indexed="8"/>
      <name val="Calibri"/>
      <family val="2"/>
    </font>
    <font>
      <u/>
      <sz val="10"/>
      <color theme="10"/>
      <name val="Calibri"/>
      <family val="2"/>
      <charset val="238"/>
    </font>
    <font>
      <sz val="10"/>
      <name val="Calibri"/>
      <family val="2"/>
    </font>
    <font>
      <sz val="6.5"/>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79998168889431442"/>
        <bgColor theme="4" tint="0.79998168889431442"/>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tint="0.39997558519241921"/>
        <bgColor indexed="64"/>
      </patternFill>
    </fill>
  </fills>
  <borders count="22">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hair">
        <color auto="1"/>
      </right>
      <top style="hair">
        <color auto="1"/>
      </top>
      <bottom style="hair">
        <color auto="1"/>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s>
  <cellStyleXfs count="14">
    <xf numFmtId="0" fontId="0" fillId="0" borderId="0"/>
    <xf numFmtId="0" fontId="4" fillId="0" borderId="0"/>
    <xf numFmtId="0" fontId="3" fillId="0" borderId="0"/>
    <xf numFmtId="9" fontId="5" fillId="0" borderId="0" applyFont="0" applyFill="0" applyBorder="0" applyAlignment="0" applyProtection="0"/>
    <xf numFmtId="0" fontId="2" fillId="0" borderId="0"/>
    <xf numFmtId="9" fontId="6" fillId="0" borderId="0" applyFont="0" applyFill="0" applyBorder="0" applyAlignment="0" applyProtection="0"/>
    <xf numFmtId="0" fontId="1" fillId="0" borderId="0"/>
    <xf numFmtId="0" fontId="43" fillId="0" borderId="0" applyBorder="0" applyProtection="0"/>
    <xf numFmtId="0" fontId="43" fillId="0" borderId="0" applyBorder="0" applyProtection="0"/>
    <xf numFmtId="0" fontId="43" fillId="0" borderId="0" applyBorder="0" applyProtection="0">
      <alignment horizontal="left"/>
    </xf>
    <xf numFmtId="0" fontId="43" fillId="0" borderId="0" applyBorder="0" applyProtection="0"/>
    <xf numFmtId="0" fontId="44" fillId="0" borderId="0" applyBorder="0" applyProtection="0">
      <alignment horizontal="left"/>
    </xf>
    <xf numFmtId="0" fontId="44" fillId="0" borderId="0" applyBorder="0" applyProtection="0"/>
    <xf numFmtId="0" fontId="66" fillId="0" borderId="0" applyNumberFormat="0" applyFill="0" applyBorder="0" applyAlignment="0" applyProtection="0"/>
  </cellStyleXfs>
  <cellXfs count="479">
    <xf numFmtId="0" fontId="0" fillId="0" borderId="0" xfId="0"/>
    <xf numFmtId="0" fontId="7" fillId="0" borderId="0" xfId="0" applyFont="1" applyAlignment="1">
      <alignment vertical="top"/>
    </xf>
    <xf numFmtId="0" fontId="7" fillId="0" borderId="0" xfId="0" applyFont="1" applyAlignment="1">
      <alignment vertical="top" wrapText="1"/>
    </xf>
    <xf numFmtId="0" fontId="7" fillId="0" borderId="3" xfId="0" applyFont="1" applyBorder="1" applyAlignment="1">
      <alignment vertical="top" wrapText="1"/>
    </xf>
    <xf numFmtId="0" fontId="9" fillId="0" borderId="3" xfId="0" applyFont="1" applyBorder="1" applyAlignment="1">
      <alignment vertical="top" wrapText="1"/>
    </xf>
    <xf numFmtId="0" fontId="10" fillId="2" borderId="3" xfId="0" applyFont="1" applyFill="1" applyBorder="1" applyAlignment="1" applyProtection="1">
      <alignment vertical="top" wrapText="1"/>
      <protection locked="0"/>
    </xf>
    <xf numFmtId="3" fontId="7" fillId="0" borderId="0" xfId="0" applyNumberFormat="1" applyFont="1" applyAlignment="1">
      <alignment vertical="top"/>
    </xf>
    <xf numFmtId="3" fontId="7" fillId="0" borderId="0" xfId="0" applyNumberFormat="1" applyFont="1" applyAlignment="1">
      <alignment horizontal="center" vertical="top"/>
    </xf>
    <xf numFmtId="3" fontId="10" fillId="0" borderId="0" xfId="0" applyNumberFormat="1" applyFont="1" applyAlignment="1">
      <alignment vertical="top"/>
    </xf>
    <xf numFmtId="3" fontId="10" fillId="0" borderId="0" xfId="0" applyNumberFormat="1" applyFont="1" applyAlignment="1">
      <alignment vertical="top" wrapText="1"/>
    </xf>
    <xf numFmtId="0" fontId="9" fillId="0" borderId="3" xfId="0" applyFont="1" applyBorder="1" applyAlignment="1">
      <alignment horizontal="center" vertical="center" wrapText="1"/>
    </xf>
    <xf numFmtId="3" fontId="9" fillId="0" borderId="3" xfId="0" applyNumberFormat="1" applyFont="1" applyBorder="1" applyAlignment="1">
      <alignment horizontal="center" vertical="center" wrapText="1"/>
    </xf>
    <xf numFmtId="3" fontId="10" fillId="2" borderId="3" xfId="0" applyNumberFormat="1" applyFont="1" applyFill="1" applyBorder="1" applyAlignment="1" applyProtection="1">
      <alignment vertical="top" wrapText="1"/>
      <protection locked="0"/>
    </xf>
    <xf numFmtId="9" fontId="10" fillId="0" borderId="3" xfId="5" applyFont="1" applyBorder="1" applyAlignment="1" applyProtection="1">
      <alignment vertical="top" wrapText="1"/>
    </xf>
    <xf numFmtId="3" fontId="7" fillId="0" borderId="3" xfId="0" applyNumberFormat="1" applyFont="1" applyBorder="1" applyAlignment="1">
      <alignment vertical="top"/>
    </xf>
    <xf numFmtId="3" fontId="9" fillId="0" borderId="3" xfId="0" applyNumberFormat="1" applyFont="1" applyBorder="1" applyAlignment="1">
      <alignment vertical="top"/>
    </xf>
    <xf numFmtId="9" fontId="9" fillId="0" borderId="3" xfId="5" applyFont="1" applyBorder="1" applyAlignment="1" applyProtection="1">
      <alignment vertical="top" wrapText="1"/>
    </xf>
    <xf numFmtId="0" fontId="10" fillId="3" borderId="3" xfId="0" applyFont="1" applyFill="1" applyBorder="1" applyAlignment="1">
      <alignment horizontal="center" vertical="center" wrapText="1"/>
    </xf>
    <xf numFmtId="4" fontId="10" fillId="0" borderId="3" xfId="0" applyNumberFormat="1" applyFont="1" applyBorder="1" applyAlignment="1">
      <alignment vertical="top" wrapText="1"/>
    </xf>
    <xf numFmtId="0" fontId="9" fillId="3" borderId="3" xfId="0" applyFont="1" applyFill="1" applyBorder="1" applyAlignment="1">
      <alignment horizontal="center" vertical="center"/>
    </xf>
    <xf numFmtId="0" fontId="7" fillId="3" borderId="0" xfId="0" applyFont="1" applyFill="1" applyAlignment="1">
      <alignment vertical="top"/>
    </xf>
    <xf numFmtId="3" fontId="10" fillId="3" borderId="0" xfId="0" applyNumberFormat="1" applyFont="1" applyFill="1" applyAlignment="1">
      <alignment vertical="top" wrapText="1"/>
    </xf>
    <xf numFmtId="9" fontId="8" fillId="0" borderId="0" xfId="5" applyFont="1" applyBorder="1" applyAlignment="1" applyProtection="1">
      <alignment vertical="top"/>
    </xf>
    <xf numFmtId="4" fontId="7" fillId="2" borderId="3" xfId="1" applyNumberFormat="1" applyFont="1" applyFill="1" applyBorder="1" applyAlignment="1" applyProtection="1">
      <alignment horizontal="right" vertical="top"/>
      <protection locked="0"/>
    </xf>
    <xf numFmtId="9" fontId="8" fillId="0" borderId="0" xfId="5" applyFont="1" applyBorder="1" applyAlignment="1" applyProtection="1">
      <alignment horizontal="right" vertical="top"/>
    </xf>
    <xf numFmtId="9" fontId="18" fillId="0" borderId="0" xfId="5" applyFont="1" applyBorder="1" applyAlignment="1" applyProtection="1">
      <alignment horizontal="right" vertical="top"/>
    </xf>
    <xf numFmtId="0" fontId="26" fillId="0" borderId="0" xfId="0" applyFont="1"/>
    <xf numFmtId="0" fontId="27" fillId="0" borderId="0" xfId="0" applyFont="1"/>
    <xf numFmtId="10" fontId="26" fillId="4" borderId="0" xfId="0" applyNumberFormat="1" applyFont="1" applyFill="1"/>
    <xf numFmtId="0" fontId="7" fillId="2" borderId="3" xfId="0" applyFont="1" applyFill="1" applyBorder="1" applyAlignment="1" applyProtection="1">
      <alignment vertical="top" wrapText="1"/>
      <protection locked="0"/>
    </xf>
    <xf numFmtId="0" fontId="27" fillId="0" borderId="0" xfId="0" applyFont="1" applyAlignment="1">
      <alignment vertical="top" wrapText="1"/>
    </xf>
    <xf numFmtId="0" fontId="27" fillId="0" borderId="0" xfId="0" applyFont="1" applyAlignment="1">
      <alignment horizontal="left" vertical="top" wrapText="1"/>
    </xf>
    <xf numFmtId="0" fontId="33" fillId="0" borderId="0" xfId="0" applyFont="1" applyAlignment="1">
      <alignment vertical="top" wrapText="1"/>
    </xf>
    <xf numFmtId="0" fontId="33" fillId="0" borderId="0" xfId="0" applyFont="1"/>
    <xf numFmtId="9" fontId="26" fillId="0" borderId="0" xfId="0" applyNumberFormat="1" applyFont="1"/>
    <xf numFmtId="4" fontId="30" fillId="0" borderId="0" xfId="0" applyNumberFormat="1" applyFont="1"/>
    <xf numFmtId="49" fontId="31" fillId="0" borderId="0" xfId="1" applyNumberFormat="1" applyFont="1" applyAlignment="1">
      <alignment horizontal="center" vertical="top"/>
    </xf>
    <xf numFmtId="49" fontId="27" fillId="0" borderId="0" xfId="1" applyNumberFormat="1" applyFont="1" applyAlignment="1">
      <alignment horizontal="center" vertical="top"/>
    </xf>
    <xf numFmtId="4" fontId="7" fillId="2" borderId="3" xfId="0" applyNumberFormat="1" applyFont="1" applyFill="1" applyBorder="1" applyAlignment="1" applyProtection="1">
      <alignment horizontal="right" vertical="center" wrapText="1"/>
      <protection locked="0"/>
    </xf>
    <xf numFmtId="49" fontId="10" fillId="0" borderId="3" xfId="1" applyNumberFormat="1" applyFont="1" applyBorder="1" applyAlignment="1">
      <alignment horizontal="center" vertical="top"/>
    </xf>
    <xf numFmtId="0" fontId="10" fillId="0" borderId="3" xfId="1" applyFont="1" applyBorder="1" applyAlignment="1">
      <alignment vertical="top" wrapText="1"/>
    </xf>
    <xf numFmtId="4" fontId="10" fillId="0" borderId="3" xfId="1" applyNumberFormat="1" applyFont="1" applyBorder="1" applyAlignment="1">
      <alignment horizontal="right" vertical="top"/>
    </xf>
    <xf numFmtId="0" fontId="10" fillId="0" borderId="3" xfId="1" applyFont="1" applyBorder="1" applyAlignment="1">
      <alignment vertical="top"/>
    </xf>
    <xf numFmtId="4" fontId="10" fillId="0" borderId="3" xfId="1" applyNumberFormat="1" applyFont="1" applyBorder="1" applyAlignment="1">
      <alignment vertical="top"/>
    </xf>
    <xf numFmtId="0" fontId="10" fillId="0" borderId="0" xfId="1" applyFont="1" applyAlignment="1">
      <alignment vertical="top"/>
    </xf>
    <xf numFmtId="0" fontId="9" fillId="0" borderId="3" xfId="1" applyFont="1" applyBorder="1" applyAlignment="1">
      <alignment horizontal="center" vertical="top"/>
    </xf>
    <xf numFmtId="0" fontId="9" fillId="0" borderId="3" xfId="1" applyFont="1" applyBorder="1" applyAlignment="1">
      <alignment vertical="top" wrapText="1"/>
    </xf>
    <xf numFmtId="0" fontId="9" fillId="0" borderId="3" xfId="1" applyFont="1" applyBorder="1" applyAlignment="1">
      <alignment horizontal="right" vertical="top"/>
    </xf>
    <xf numFmtId="4" fontId="8" fillId="0" borderId="3" xfId="1" applyNumberFormat="1" applyFont="1" applyBorder="1" applyAlignment="1">
      <alignment horizontal="center" vertical="center" wrapText="1"/>
    </xf>
    <xf numFmtId="4" fontId="9" fillId="0" borderId="5" xfId="1" applyNumberFormat="1" applyFont="1" applyBorder="1" applyAlignment="1">
      <alignment vertical="top"/>
    </xf>
    <xf numFmtId="49" fontId="8" fillId="0" borderId="3" xfId="1" applyNumberFormat="1" applyFont="1" applyBorder="1" applyAlignment="1">
      <alignment horizontal="center" vertical="top"/>
    </xf>
    <xf numFmtId="4" fontId="7" fillId="3" borderId="3" xfId="0" applyNumberFormat="1" applyFont="1" applyFill="1" applyBorder="1" applyAlignment="1">
      <alignment horizontal="right" vertical="center" wrapText="1"/>
    </xf>
    <xf numFmtId="4" fontId="9" fillId="3" borderId="3" xfId="0" applyNumberFormat="1" applyFont="1" applyFill="1" applyBorder="1" applyAlignment="1">
      <alignment horizontal="right" vertical="center"/>
    </xf>
    <xf numFmtId="4" fontId="7" fillId="3" borderId="3" xfId="1" applyNumberFormat="1" applyFont="1" applyFill="1" applyBorder="1" applyAlignment="1">
      <alignment horizontal="right" vertical="top"/>
    </xf>
    <xf numFmtId="49" fontId="22" fillId="3" borderId="3" xfId="1" applyNumberFormat="1" applyFont="1" applyFill="1" applyBorder="1" applyAlignment="1">
      <alignment horizontal="center" vertical="top"/>
    </xf>
    <xf numFmtId="0" fontId="22" fillId="3" borderId="3" xfId="1" applyFont="1" applyFill="1" applyBorder="1" applyAlignment="1">
      <alignment vertical="top" wrapText="1"/>
    </xf>
    <xf numFmtId="4" fontId="22" fillId="3" borderId="3" xfId="1" applyNumberFormat="1" applyFont="1" applyFill="1" applyBorder="1" applyAlignment="1">
      <alignment horizontal="right" vertical="top"/>
    </xf>
    <xf numFmtId="0" fontId="22" fillId="3" borderId="3" xfId="0" applyFont="1" applyFill="1" applyBorder="1" applyAlignment="1">
      <alignment horizontal="center" vertical="center"/>
    </xf>
    <xf numFmtId="0" fontId="22" fillId="3" borderId="0" xfId="1" applyFont="1" applyFill="1" applyAlignment="1">
      <alignment vertical="top"/>
    </xf>
    <xf numFmtId="49" fontId="7" fillId="0" borderId="3" xfId="1" applyNumberFormat="1" applyFont="1" applyBorder="1" applyAlignment="1">
      <alignment horizontal="center" vertical="top"/>
    </xf>
    <xf numFmtId="0" fontId="22" fillId="3" borderId="3" xfId="1" applyFont="1" applyFill="1" applyBorder="1" applyAlignment="1">
      <alignment horizontal="center" vertical="top"/>
    </xf>
    <xf numFmtId="2" fontId="7" fillId="0" borderId="3" xfId="1" applyNumberFormat="1" applyFont="1" applyBorder="1" applyAlignment="1">
      <alignment horizontal="center" vertical="top"/>
    </xf>
    <xf numFmtId="49" fontId="10" fillId="0" borderId="3" xfId="0" applyNumberFormat="1" applyFont="1" applyBorder="1" applyAlignment="1">
      <alignment horizontal="center" vertical="center" wrapText="1"/>
    </xf>
    <xf numFmtId="49" fontId="8" fillId="3" borderId="3" xfId="1" applyNumberFormat="1" applyFont="1" applyFill="1" applyBorder="1" applyAlignment="1">
      <alignment horizontal="center" vertical="top"/>
    </xf>
    <xf numFmtId="0" fontId="10" fillId="3" borderId="0" xfId="1" applyFont="1" applyFill="1" applyAlignment="1">
      <alignment vertical="top"/>
    </xf>
    <xf numFmtId="0" fontId="8" fillId="3" borderId="3" xfId="1" applyFont="1" applyFill="1" applyBorder="1" applyAlignment="1">
      <alignment vertical="top" wrapText="1"/>
    </xf>
    <xf numFmtId="0" fontId="9" fillId="0" borderId="0" xfId="1" applyFont="1" applyAlignment="1">
      <alignment vertical="top"/>
    </xf>
    <xf numFmtId="0" fontId="23" fillId="3" borderId="0" xfId="1" applyFont="1" applyFill="1" applyAlignment="1">
      <alignment vertical="top"/>
    </xf>
    <xf numFmtId="0" fontId="9" fillId="0" borderId="3" xfId="1" applyFont="1" applyBorder="1" applyAlignment="1">
      <alignment horizontal="center" vertical="top" wrapText="1"/>
    </xf>
    <xf numFmtId="4" fontId="17" fillId="0" borderId="0" xfId="1" applyNumberFormat="1" applyFont="1" applyAlignment="1">
      <alignment horizontal="right" vertical="top"/>
    </xf>
    <xf numFmtId="4" fontId="7" fillId="0" borderId="0" xfId="1" applyNumberFormat="1" applyFont="1" applyAlignment="1">
      <alignment horizontal="right" vertical="top"/>
    </xf>
    <xf numFmtId="0" fontId="10" fillId="0" borderId="3" xfId="1" applyFont="1" applyBorder="1" applyAlignment="1">
      <alignment horizontal="center" vertical="top" wrapText="1"/>
    </xf>
    <xf numFmtId="4" fontId="9" fillId="0" borderId="3" xfId="1" applyNumberFormat="1" applyFont="1" applyBorder="1" applyAlignment="1">
      <alignment horizontal="right" vertical="top"/>
    </xf>
    <xf numFmtId="4" fontId="18" fillId="0" borderId="0" xfId="1" applyNumberFormat="1" applyFont="1" applyAlignment="1">
      <alignment horizontal="right" vertical="top"/>
    </xf>
    <xf numFmtId="4" fontId="8" fillId="0" borderId="3" xfId="1" applyNumberFormat="1" applyFont="1" applyBorder="1" applyAlignment="1">
      <alignment horizontal="right" vertical="top"/>
    </xf>
    <xf numFmtId="0" fontId="20" fillId="3" borderId="0" xfId="0" applyFont="1" applyFill="1" applyAlignment="1">
      <alignment vertical="center"/>
    </xf>
    <xf numFmtId="0" fontId="7" fillId="3" borderId="0" xfId="1" applyFont="1" applyFill="1" applyAlignment="1">
      <alignment horizontal="right" vertical="top"/>
    </xf>
    <xf numFmtId="4" fontId="10" fillId="3" borderId="3" xfId="1" applyNumberFormat="1" applyFont="1" applyFill="1" applyBorder="1" applyAlignment="1">
      <alignment horizontal="right" vertical="top"/>
    </xf>
    <xf numFmtId="4" fontId="13" fillId="0" borderId="0" xfId="1" applyNumberFormat="1" applyFont="1" applyAlignment="1">
      <alignment horizontal="right" vertical="top"/>
    </xf>
    <xf numFmtId="4" fontId="10" fillId="3" borderId="3" xfId="1" applyNumberFormat="1" applyFont="1" applyFill="1" applyBorder="1" applyAlignment="1">
      <alignment vertical="top" wrapText="1"/>
    </xf>
    <xf numFmtId="4" fontId="10" fillId="0" borderId="3" xfId="1" applyNumberFormat="1" applyFont="1" applyBorder="1" applyAlignment="1">
      <alignment horizontal="center" vertical="center" wrapText="1"/>
    </xf>
    <xf numFmtId="0" fontId="21" fillId="3" borderId="0" xfId="0" applyFont="1" applyFill="1" applyAlignment="1">
      <alignment horizontal="right" vertical="center" wrapText="1"/>
    </xf>
    <xf numFmtId="10" fontId="10" fillId="0" borderId="3" xfId="1" applyNumberFormat="1" applyFont="1" applyBorder="1" applyAlignment="1">
      <alignment horizontal="center" vertical="center"/>
    </xf>
    <xf numFmtId="4" fontId="7" fillId="0" borderId="3" xfId="1" applyNumberFormat="1" applyFont="1" applyBorder="1" applyAlignment="1">
      <alignment horizontal="center" vertical="center"/>
    </xf>
    <xf numFmtId="10" fontId="13" fillId="0" borderId="0" xfId="1" applyNumberFormat="1" applyFont="1" applyAlignment="1">
      <alignment horizontal="right" vertical="top"/>
    </xf>
    <xf numFmtId="10" fontId="7" fillId="0" borderId="0" xfId="1" applyNumberFormat="1" applyFont="1" applyAlignment="1">
      <alignment horizontal="right" vertical="top"/>
    </xf>
    <xf numFmtId="4" fontId="10" fillId="3" borderId="0" xfId="1" applyNumberFormat="1" applyFont="1" applyFill="1" applyAlignment="1">
      <alignment vertical="top"/>
    </xf>
    <xf numFmtId="49" fontId="10" fillId="0" borderId="0" xfId="1" applyNumberFormat="1" applyFont="1" applyAlignment="1">
      <alignment horizontal="center" vertical="top"/>
    </xf>
    <xf numFmtId="0" fontId="10" fillId="0" borderId="0" xfId="1" applyFont="1" applyAlignment="1">
      <alignment vertical="top" wrapText="1"/>
    </xf>
    <xf numFmtId="4" fontId="10" fillId="0" borderId="0" xfId="1" applyNumberFormat="1" applyFont="1" applyAlignment="1">
      <alignment horizontal="right" vertical="top"/>
    </xf>
    <xf numFmtId="4" fontId="10" fillId="0" borderId="0" xfId="1" applyNumberFormat="1" applyFont="1" applyAlignment="1">
      <alignment vertical="top"/>
    </xf>
    <xf numFmtId="4" fontId="10" fillId="2" borderId="3" xfId="1" applyNumberFormat="1" applyFont="1" applyFill="1" applyBorder="1" applyAlignment="1" applyProtection="1">
      <alignment vertical="top"/>
      <protection locked="0"/>
    </xf>
    <xf numFmtId="4" fontId="9" fillId="2" borderId="3" xfId="0" applyNumberFormat="1" applyFont="1" applyFill="1" applyBorder="1" applyAlignment="1" applyProtection="1">
      <alignment horizontal="center" vertical="center" wrapText="1"/>
      <protection locked="0"/>
    </xf>
    <xf numFmtId="4" fontId="9" fillId="3" borderId="3" xfId="0" applyNumberFormat="1" applyFont="1" applyFill="1" applyBorder="1" applyAlignment="1">
      <alignment horizontal="center" vertical="center"/>
    </xf>
    <xf numFmtId="0" fontId="35" fillId="3" borderId="3" xfId="1" applyFont="1" applyFill="1" applyBorder="1" applyAlignment="1">
      <alignment horizontal="left" vertical="top" wrapText="1"/>
    </xf>
    <xf numFmtId="0" fontId="35" fillId="0" borderId="3" xfId="1" applyFont="1" applyBorder="1" applyAlignment="1">
      <alignment horizontal="left" vertical="top" wrapText="1"/>
    </xf>
    <xf numFmtId="0" fontId="33" fillId="0" borderId="0" xfId="0" applyFont="1" applyAlignment="1">
      <alignment horizontal="center" vertical="top" wrapText="1"/>
    </xf>
    <xf numFmtId="0" fontId="35" fillId="0" borderId="3" xfId="1" applyFont="1" applyBorder="1" applyAlignment="1">
      <alignment vertical="top"/>
    </xf>
    <xf numFmtId="0" fontId="35" fillId="0" borderId="4" xfId="1" applyFont="1" applyBorder="1" applyAlignment="1">
      <alignment vertical="top"/>
    </xf>
    <xf numFmtId="4" fontId="37" fillId="0" borderId="3" xfId="1" applyNumberFormat="1" applyFont="1" applyBorder="1" applyAlignment="1">
      <alignment horizontal="center" vertical="center" wrapText="1"/>
    </xf>
    <xf numFmtId="0" fontId="35" fillId="0" borderId="3" xfId="1" applyFont="1" applyBorder="1" applyAlignment="1">
      <alignment horizontal="center" vertical="top"/>
    </xf>
    <xf numFmtId="4" fontId="38" fillId="3" borderId="3" xfId="1" applyNumberFormat="1" applyFont="1" applyFill="1" applyBorder="1" applyAlignment="1">
      <alignment horizontal="right" vertical="top"/>
    </xf>
    <xf numFmtId="0" fontId="38" fillId="3" borderId="3" xfId="1" applyFont="1" applyFill="1" applyBorder="1" applyAlignment="1">
      <alignment horizontal="center" vertical="top"/>
    </xf>
    <xf numFmtId="0" fontId="35" fillId="0" borderId="3" xfId="1" applyFont="1" applyBorder="1" applyAlignment="1">
      <alignment horizontal="center" vertical="center"/>
    </xf>
    <xf numFmtId="0" fontId="36" fillId="0" borderId="3" xfId="1" applyFont="1" applyBorder="1" applyAlignment="1">
      <alignment horizontal="left" vertical="top" wrapText="1"/>
    </xf>
    <xf numFmtId="0" fontId="36" fillId="0" borderId="3" xfId="1" applyFont="1" applyBorder="1" applyAlignment="1">
      <alignment horizontal="center" vertical="top"/>
    </xf>
    <xf numFmtId="0" fontId="36" fillId="0" borderId="3" xfId="1" applyFont="1" applyBorder="1" applyAlignment="1">
      <alignment horizontal="left" vertical="top"/>
    </xf>
    <xf numFmtId="0" fontId="38" fillId="3" borderId="3" xfId="1" applyFont="1" applyFill="1" applyBorder="1" applyAlignment="1">
      <alignment horizontal="left" vertical="top"/>
    </xf>
    <xf numFmtId="0" fontId="38" fillId="3" borderId="3" xfId="1" applyFont="1" applyFill="1" applyBorder="1" applyAlignment="1">
      <alignment horizontal="left" vertical="top" wrapText="1"/>
    </xf>
    <xf numFmtId="0" fontId="35" fillId="0" borderId="3" xfId="1" applyFont="1" applyBorder="1" applyAlignment="1">
      <alignment horizontal="left" vertical="top"/>
    </xf>
    <xf numFmtId="0" fontId="35" fillId="3" borderId="3" xfId="1" applyFont="1" applyFill="1" applyBorder="1" applyAlignment="1">
      <alignment horizontal="center" vertical="top"/>
    </xf>
    <xf numFmtId="0" fontId="38" fillId="3" borderId="3" xfId="1" applyFont="1" applyFill="1" applyBorder="1" applyAlignment="1" applyProtection="1">
      <alignment horizontal="center" vertical="top"/>
      <protection hidden="1"/>
    </xf>
    <xf numFmtId="0" fontId="34" fillId="0" borderId="3" xfId="1" applyFont="1" applyBorder="1" applyAlignment="1" applyProtection="1">
      <alignment horizontal="center" vertical="top"/>
      <protection hidden="1"/>
    </xf>
    <xf numFmtId="0" fontId="37" fillId="0" borderId="3" xfId="1" applyFont="1" applyBorder="1" applyAlignment="1" applyProtection="1">
      <alignment horizontal="center" vertical="top"/>
      <protection hidden="1"/>
    </xf>
    <xf numFmtId="0" fontId="40" fillId="0" borderId="0" xfId="1" applyFont="1" applyAlignment="1" applyProtection="1">
      <alignment vertical="top"/>
      <protection hidden="1"/>
    </xf>
    <xf numFmtId="4" fontId="40" fillId="0" borderId="0" xfId="1" applyNumberFormat="1" applyFont="1" applyAlignment="1" applyProtection="1">
      <alignment vertical="top"/>
      <protection hidden="1"/>
    </xf>
    <xf numFmtId="0" fontId="40" fillId="0" borderId="0" xfId="1" applyFont="1" applyAlignment="1">
      <alignment vertical="top"/>
    </xf>
    <xf numFmtId="0" fontId="35" fillId="0" borderId="0" xfId="1" applyFont="1" applyAlignment="1">
      <alignment vertical="top"/>
    </xf>
    <xf numFmtId="3" fontId="36" fillId="0" borderId="0" xfId="1" applyNumberFormat="1" applyFont="1" applyAlignment="1">
      <alignment vertical="top"/>
    </xf>
    <xf numFmtId="9" fontId="36" fillId="0" borderId="0" xfId="1" applyNumberFormat="1" applyFont="1" applyAlignment="1">
      <alignment vertical="top"/>
    </xf>
    <xf numFmtId="4" fontId="36" fillId="0" borderId="0" xfId="1" applyNumberFormat="1" applyFont="1" applyAlignment="1">
      <alignment vertical="top"/>
    </xf>
    <xf numFmtId="49" fontId="23" fillId="4" borderId="3" xfId="1" applyNumberFormat="1" applyFont="1" applyFill="1" applyBorder="1" applyAlignment="1">
      <alignment horizontal="center" vertical="top"/>
    </xf>
    <xf numFmtId="0" fontId="23" fillId="4" borderId="3" xfId="1" applyFont="1" applyFill="1" applyBorder="1" applyAlignment="1">
      <alignment vertical="top" wrapText="1"/>
    </xf>
    <xf numFmtId="4" fontId="23" fillId="4" borderId="3" xfId="1" applyNumberFormat="1" applyFont="1" applyFill="1" applyBorder="1" applyAlignment="1">
      <alignment horizontal="right" vertical="top"/>
    </xf>
    <xf numFmtId="0" fontId="39" fillId="4" borderId="3" xfId="1" applyFont="1" applyFill="1" applyBorder="1" applyAlignment="1" applyProtection="1">
      <alignment horizontal="center" vertical="top"/>
      <protection hidden="1"/>
    </xf>
    <xf numFmtId="0" fontId="22" fillId="4" borderId="3" xfId="1" applyFont="1" applyFill="1" applyBorder="1" applyAlignment="1">
      <alignment horizontal="center" vertical="top"/>
    </xf>
    <xf numFmtId="0" fontId="38" fillId="4" borderId="3" xfId="1" applyFont="1" applyFill="1" applyBorder="1" applyAlignment="1">
      <alignment horizontal="center" vertical="top"/>
    </xf>
    <xf numFmtId="0" fontId="10" fillId="0" borderId="0" xfId="1" applyFont="1" applyAlignment="1">
      <alignment horizontal="center" vertical="top" wrapText="1"/>
    </xf>
    <xf numFmtId="0" fontId="9" fillId="0" borderId="0" xfId="1" applyFont="1" applyAlignment="1">
      <alignment vertical="top" wrapText="1"/>
    </xf>
    <xf numFmtId="4" fontId="9" fillId="0" borderId="0" xfId="1" applyNumberFormat="1" applyFont="1" applyAlignment="1">
      <alignment horizontal="right" vertical="top"/>
    </xf>
    <xf numFmtId="0" fontId="15" fillId="3" borderId="3" xfId="0" applyFont="1" applyFill="1" applyBorder="1" applyAlignment="1">
      <alignment horizontal="center" vertical="center" wrapText="1"/>
    </xf>
    <xf numFmtId="49" fontId="23" fillId="3" borderId="0" xfId="1" applyNumberFormat="1" applyFont="1" applyFill="1" applyAlignment="1">
      <alignment horizontal="center" vertical="top"/>
    </xf>
    <xf numFmtId="0" fontId="7" fillId="0" borderId="0" xfId="0" applyFont="1" applyAlignment="1">
      <alignment wrapText="1"/>
    </xf>
    <xf numFmtId="0" fontId="8" fillId="0" borderId="0" xfId="0" applyFont="1" applyAlignment="1">
      <alignment vertical="center"/>
    </xf>
    <xf numFmtId="2" fontId="8" fillId="0" borderId="0" xfId="0" applyNumberFormat="1" applyFont="1" applyAlignment="1">
      <alignment vertical="center" wrapText="1"/>
    </xf>
    <xf numFmtId="4" fontId="8" fillId="4" borderId="3" xfId="1" applyNumberFormat="1" applyFont="1" applyFill="1" applyBorder="1" applyAlignment="1">
      <alignment horizontal="center" vertical="center" wrapText="1"/>
    </xf>
    <xf numFmtId="0" fontId="7" fillId="0" borderId="0" xfId="0" applyFont="1"/>
    <xf numFmtId="4" fontId="7" fillId="7" borderId="3" xfId="0" applyNumberFormat="1" applyFont="1" applyFill="1" applyBorder="1"/>
    <xf numFmtId="4" fontId="7" fillId="0" borderId="3" xfId="0" applyNumberFormat="1" applyFont="1" applyBorder="1"/>
    <xf numFmtId="0" fontId="7" fillId="0" borderId="0" xfId="0" applyFont="1" applyAlignment="1">
      <alignment horizontal="left" vertical="center" wrapText="1"/>
    </xf>
    <xf numFmtId="0" fontId="8" fillId="7" borderId="3" xfId="9" applyFont="1" applyFill="1" applyBorder="1" applyAlignment="1">
      <alignment horizontal="left" vertical="center" wrapText="1"/>
    </xf>
    <xf numFmtId="0" fontId="8" fillId="0" borderId="3" xfId="9" applyFont="1" applyBorder="1" applyAlignment="1">
      <alignment horizontal="left" vertical="center" wrapText="1"/>
    </xf>
    <xf numFmtId="0" fontId="8" fillId="0" borderId="3" xfId="9" applyFont="1" applyBorder="1" applyAlignment="1">
      <alignment vertical="top" wrapText="1"/>
    </xf>
    <xf numFmtId="0" fontId="8" fillId="8" borderId="3" xfId="9" applyFont="1" applyFill="1" applyBorder="1" applyAlignment="1">
      <alignment horizontal="left" vertical="center" wrapText="1"/>
    </xf>
    <xf numFmtId="4" fontId="7" fillId="8" borderId="3" xfId="0" applyNumberFormat="1" applyFont="1" applyFill="1" applyBorder="1"/>
    <xf numFmtId="0" fontId="8" fillId="9" borderId="3" xfId="9" applyFont="1" applyFill="1" applyBorder="1" applyAlignment="1">
      <alignment horizontal="left" vertical="center" wrapText="1"/>
    </xf>
    <xf numFmtId="4" fontId="7" fillId="9" borderId="3" xfId="0" applyNumberFormat="1" applyFont="1" applyFill="1" applyBorder="1"/>
    <xf numFmtId="0" fontId="8" fillId="4" borderId="3" xfId="9" applyFont="1" applyFill="1" applyBorder="1" applyAlignment="1">
      <alignment horizontal="left" vertical="center" wrapText="1"/>
    </xf>
    <xf numFmtId="4" fontId="7" fillId="4" borderId="3" xfId="0" applyNumberFormat="1" applyFont="1" applyFill="1" applyBorder="1"/>
    <xf numFmtId="0" fontId="8" fillId="10" borderId="3" xfId="9" applyFont="1" applyFill="1" applyBorder="1" applyAlignment="1">
      <alignment vertical="top" wrapText="1"/>
    </xf>
    <xf numFmtId="0" fontId="8" fillId="10" borderId="3" xfId="9" applyFont="1" applyFill="1" applyBorder="1" applyAlignment="1">
      <alignment horizontal="left" vertical="center" wrapText="1"/>
    </xf>
    <xf numFmtId="4" fontId="7" fillId="10" borderId="3" xfId="0" applyNumberFormat="1" applyFont="1" applyFill="1" applyBorder="1"/>
    <xf numFmtId="4" fontId="8" fillId="11" borderId="3" xfId="0" applyNumberFormat="1" applyFont="1" applyFill="1" applyBorder="1"/>
    <xf numFmtId="0" fontId="14" fillId="0" borderId="3" xfId="0" applyFont="1" applyBorder="1" applyAlignment="1">
      <alignment horizontal="center" vertical="center" wrapText="1"/>
    </xf>
    <xf numFmtId="0" fontId="42" fillId="0" borderId="3" xfId="0" applyFont="1" applyBorder="1" applyAlignment="1">
      <alignment horizontal="center" vertical="center" wrapText="1"/>
    </xf>
    <xf numFmtId="0" fontId="7" fillId="0" borderId="0" xfId="0" applyFont="1" applyAlignment="1">
      <alignment horizontal="center" vertical="center" wrapText="1"/>
    </xf>
    <xf numFmtId="0" fontId="15" fillId="0" borderId="3" xfId="0" applyFont="1" applyBorder="1" applyAlignment="1">
      <alignment horizontal="center" vertical="center" wrapText="1"/>
    </xf>
    <xf numFmtId="0" fontId="41" fillId="0" borderId="3" xfId="0" applyFont="1" applyBorder="1" applyAlignment="1">
      <alignment horizontal="center" vertical="center" wrapText="1"/>
    </xf>
    <xf numFmtId="0" fontId="7" fillId="0" borderId="0" xfId="0" applyFont="1" applyAlignment="1">
      <alignment horizontal="center" wrapText="1"/>
    </xf>
    <xf numFmtId="4" fontId="7" fillId="0" borderId="3" xfId="0" applyNumberFormat="1" applyFont="1" applyBorder="1" applyAlignment="1">
      <alignment wrapText="1"/>
    </xf>
    <xf numFmtId="4" fontId="8" fillId="3" borderId="3" xfId="0" applyNumberFormat="1" applyFont="1" applyFill="1" applyBorder="1" applyAlignment="1">
      <alignment horizontal="right" vertical="center"/>
    </xf>
    <xf numFmtId="0" fontId="8" fillId="3" borderId="3" xfId="0" applyFont="1" applyFill="1" applyBorder="1" applyAlignment="1">
      <alignment horizontal="center" vertical="center"/>
    </xf>
    <xf numFmtId="0" fontId="7" fillId="0" borderId="0" xfId="1" applyFont="1" applyAlignment="1">
      <alignment vertical="top"/>
    </xf>
    <xf numFmtId="4" fontId="7" fillId="2" borderId="3" xfId="1" applyNumberFormat="1" applyFont="1" applyFill="1" applyBorder="1" applyAlignment="1" applyProtection="1">
      <alignment vertical="top"/>
      <protection locked="0"/>
    </xf>
    <xf numFmtId="49" fontId="7" fillId="0" borderId="3" xfId="0" applyNumberFormat="1" applyFont="1" applyBorder="1" applyAlignment="1">
      <alignment horizontal="center" vertical="center" wrapText="1"/>
    </xf>
    <xf numFmtId="0" fontId="36" fillId="0" borderId="3" xfId="1" applyFont="1" applyBorder="1" applyAlignment="1">
      <alignment horizontal="center" vertical="center"/>
    </xf>
    <xf numFmtId="0" fontId="25" fillId="0" borderId="0" xfId="1" applyFont="1" applyAlignment="1">
      <alignment vertical="top"/>
    </xf>
    <xf numFmtId="0" fontId="36" fillId="0" borderId="3" xfId="1" applyFont="1" applyBorder="1" applyAlignment="1">
      <alignment horizontal="left" vertical="center" wrapText="1"/>
    </xf>
    <xf numFmtId="0" fontId="36" fillId="3" borderId="3" xfId="1" applyFont="1" applyFill="1" applyBorder="1" applyAlignment="1">
      <alignment horizontal="left" vertical="top" wrapText="1"/>
    </xf>
    <xf numFmtId="0" fontId="7" fillId="3" borderId="0" xfId="1" applyFont="1" applyFill="1" applyAlignment="1">
      <alignment vertical="top"/>
    </xf>
    <xf numFmtId="164" fontId="7" fillId="0" borderId="0" xfId="0" applyNumberFormat="1" applyFont="1"/>
    <xf numFmtId="4" fontId="23" fillId="3" borderId="5" xfId="1" applyNumberFormat="1" applyFont="1" applyFill="1" applyBorder="1" applyAlignment="1">
      <alignment horizontal="center" vertical="center"/>
    </xf>
    <xf numFmtId="4" fontId="23" fillId="3" borderId="3" xfId="1" applyNumberFormat="1" applyFont="1" applyFill="1" applyBorder="1" applyAlignment="1">
      <alignment horizontal="center" vertical="center"/>
    </xf>
    <xf numFmtId="9" fontId="19" fillId="0" borderId="3" xfId="5" applyFont="1" applyFill="1" applyBorder="1" applyAlignment="1" applyProtection="1">
      <alignment horizontal="center" vertical="center"/>
    </xf>
    <xf numFmtId="4" fontId="19" fillId="0" borderId="3" xfId="5" applyNumberFormat="1" applyFont="1" applyFill="1" applyBorder="1" applyAlignment="1" applyProtection="1">
      <alignment horizontal="center" vertical="center"/>
    </xf>
    <xf numFmtId="0" fontId="46" fillId="0" borderId="0" xfId="0" applyFont="1"/>
    <xf numFmtId="0" fontId="46" fillId="4" borderId="0" xfId="0" applyFont="1" applyFill="1"/>
    <xf numFmtId="0" fontId="46" fillId="0" borderId="0" xfId="0" applyFont="1" applyAlignment="1">
      <alignment horizontal="center" vertical="center"/>
    </xf>
    <xf numFmtId="0" fontId="46" fillId="0" borderId="3" xfId="0" applyFont="1" applyBorder="1" applyAlignment="1">
      <alignment horizontal="center" vertical="center"/>
    </xf>
    <xf numFmtId="0" fontId="47" fillId="0" borderId="3" xfId="0" applyFont="1" applyBorder="1" applyAlignment="1">
      <alignment horizontal="left" vertical="distributed" wrapText="1"/>
    </xf>
    <xf numFmtId="4" fontId="48" fillId="0" borderId="3" xfId="0" applyNumberFormat="1" applyFont="1" applyBorder="1" applyAlignment="1">
      <alignment horizontal="center" vertical="center" wrapText="1"/>
    </xf>
    <xf numFmtId="4" fontId="46" fillId="0" borderId="3" xfId="0" applyNumberFormat="1" applyFont="1" applyBorder="1" applyAlignment="1">
      <alignment horizontal="center" vertical="center"/>
    </xf>
    <xf numFmtId="0" fontId="47" fillId="0" borderId="3" xfId="0" applyFont="1" applyBorder="1" applyAlignment="1">
      <alignment horizontal="center" vertical="distributed" wrapText="1"/>
    </xf>
    <xf numFmtId="0" fontId="46" fillId="4" borderId="3" xfId="0" applyFont="1" applyFill="1" applyBorder="1" applyAlignment="1">
      <alignment horizontal="center" vertical="center"/>
    </xf>
    <xf numFmtId="0" fontId="47" fillId="4" borderId="3" xfId="0" applyFont="1" applyFill="1" applyBorder="1" applyAlignment="1">
      <alignment vertical="top" wrapText="1"/>
    </xf>
    <xf numFmtId="4" fontId="48" fillId="4" borderId="3" xfId="0" applyNumberFormat="1" applyFont="1" applyFill="1" applyBorder="1" applyAlignment="1">
      <alignment horizontal="center"/>
    </xf>
    <xf numFmtId="4" fontId="47" fillId="2" borderId="3" xfId="0" applyNumberFormat="1" applyFont="1" applyFill="1" applyBorder="1" applyAlignment="1" applyProtection="1">
      <alignment horizontal="left" vertical="center" wrapText="1"/>
      <protection locked="0"/>
    </xf>
    <xf numFmtId="4" fontId="46" fillId="2" borderId="3" xfId="0" applyNumberFormat="1" applyFont="1" applyFill="1" applyBorder="1" applyAlignment="1" applyProtection="1">
      <alignment horizontal="right" vertical="center" wrapText="1"/>
      <protection locked="0"/>
    </xf>
    <xf numFmtId="3" fontId="46" fillId="3" borderId="3" xfId="0" applyNumberFormat="1" applyFont="1" applyFill="1" applyBorder="1" applyAlignment="1">
      <alignment vertical="top" wrapText="1"/>
    </xf>
    <xf numFmtId="0" fontId="46" fillId="3" borderId="0" xfId="0" applyFont="1" applyFill="1" applyAlignment="1">
      <alignment horizontal="center" vertical="center"/>
    </xf>
    <xf numFmtId="3" fontId="47" fillId="0" borderId="0" xfId="0" applyNumberFormat="1" applyFont="1" applyAlignment="1">
      <alignment horizontal="center" vertical="center"/>
    </xf>
    <xf numFmtId="3" fontId="47" fillId="0" borderId="3" xfId="0" applyNumberFormat="1" applyFont="1" applyBorder="1" applyAlignment="1">
      <alignment horizontal="center" vertical="center"/>
    </xf>
    <xf numFmtId="3" fontId="47" fillId="0" borderId="3" xfId="0" applyNumberFormat="1" applyFont="1" applyBorder="1" applyAlignment="1">
      <alignment vertical="top" wrapText="1"/>
    </xf>
    <xf numFmtId="4" fontId="47" fillId="0" borderId="3" xfId="0" applyNumberFormat="1" applyFont="1" applyBorder="1" applyAlignment="1">
      <alignment horizontal="center"/>
    </xf>
    <xf numFmtId="3" fontId="46" fillId="0" borderId="0" xfId="0" applyNumberFormat="1" applyFont="1" applyAlignment="1">
      <alignment horizontal="center" vertical="center"/>
    </xf>
    <xf numFmtId="3" fontId="46" fillId="0" borderId="3" xfId="0" applyNumberFormat="1" applyFont="1" applyBorder="1" applyAlignment="1">
      <alignment horizontal="center" vertical="center"/>
    </xf>
    <xf numFmtId="3" fontId="46" fillId="0" borderId="3" xfId="0" applyNumberFormat="1" applyFont="1" applyBorder="1" applyAlignment="1">
      <alignment vertical="top" wrapText="1"/>
    </xf>
    <xf numFmtId="3" fontId="47" fillId="4" borderId="3" xfId="0" applyNumberFormat="1" applyFont="1" applyFill="1" applyBorder="1" applyAlignment="1">
      <alignment vertical="top" wrapText="1"/>
    </xf>
    <xf numFmtId="4" fontId="47" fillId="4" borderId="3" xfId="0" applyNumberFormat="1" applyFont="1" applyFill="1" applyBorder="1" applyAlignment="1">
      <alignment horizontal="center"/>
    </xf>
    <xf numFmtId="4" fontId="46" fillId="0" borderId="0" xfId="0" applyNumberFormat="1" applyFont="1" applyAlignment="1">
      <alignment vertical="top" wrapText="1"/>
    </xf>
    <xf numFmtId="3" fontId="46" fillId="0" borderId="0" xfId="0" applyNumberFormat="1" applyFont="1" applyAlignment="1">
      <alignment horizontal="right" vertical="top"/>
    </xf>
    <xf numFmtId="0" fontId="49" fillId="0" borderId="0" xfId="0" applyFont="1" applyAlignment="1">
      <alignment horizontal="center" vertical="center"/>
    </xf>
    <xf numFmtId="4" fontId="49" fillId="0" borderId="3" xfId="0" applyNumberFormat="1" applyFont="1" applyBorder="1" applyAlignment="1">
      <alignment horizontal="center" vertical="distributed"/>
    </xf>
    <xf numFmtId="0" fontId="51" fillId="3" borderId="3" xfId="0" applyFont="1" applyFill="1" applyBorder="1" applyAlignment="1" applyProtection="1">
      <alignment horizontal="center"/>
      <protection hidden="1"/>
    </xf>
    <xf numFmtId="4" fontId="52" fillId="0" borderId="3" xfId="0" applyNumberFormat="1" applyFont="1" applyBorder="1" applyAlignment="1" applyProtection="1">
      <alignment horizontal="center" vertical="distributed"/>
      <protection hidden="1"/>
    </xf>
    <xf numFmtId="4" fontId="49" fillId="0" borderId="0" xfId="0" applyNumberFormat="1" applyFont="1" applyAlignment="1">
      <alignment horizontal="center" vertical="top"/>
    </xf>
    <xf numFmtId="0" fontId="50" fillId="0" borderId="2" xfId="0" applyFont="1" applyBorder="1" applyAlignment="1">
      <alignment vertical="top" wrapText="1"/>
    </xf>
    <xf numFmtId="4" fontId="50" fillId="0" borderId="2" xfId="0" applyNumberFormat="1" applyFont="1" applyBorder="1" applyAlignment="1">
      <alignment horizontal="center" vertical="distributed"/>
    </xf>
    <xf numFmtId="4" fontId="49" fillId="0" borderId="0" xfId="0" applyNumberFormat="1" applyFont="1" applyAlignment="1" applyProtection="1">
      <alignment horizontal="center" vertical="top"/>
      <protection hidden="1"/>
    </xf>
    <xf numFmtId="0" fontId="49" fillId="0" borderId="3" xfId="4" applyFont="1" applyBorder="1" applyAlignment="1" applyProtection="1">
      <alignment horizontal="center" vertical="center" wrapText="1"/>
      <protection hidden="1"/>
    </xf>
    <xf numFmtId="4" fontId="49" fillId="0" borderId="3" xfId="0" applyNumberFormat="1" applyFont="1" applyBorder="1" applyAlignment="1" applyProtection="1">
      <alignment horizontal="center" vertical="center" wrapText="1"/>
      <protection hidden="1"/>
    </xf>
    <xf numFmtId="0" fontId="46" fillId="0" borderId="3" xfId="0" applyFont="1" applyBorder="1" applyProtection="1">
      <protection hidden="1"/>
    </xf>
    <xf numFmtId="4" fontId="46" fillId="0" borderId="0" xfId="0" applyNumberFormat="1" applyFont="1" applyAlignment="1" applyProtection="1">
      <alignment vertical="top"/>
      <protection hidden="1"/>
    </xf>
    <xf numFmtId="0" fontId="46" fillId="0" borderId="3" xfId="0" applyFont="1" applyBorder="1" applyAlignment="1" applyProtection="1">
      <alignment vertical="top" wrapText="1"/>
      <protection hidden="1"/>
    </xf>
    <xf numFmtId="4" fontId="46" fillId="0" borderId="3" xfId="0" applyNumberFormat="1" applyFont="1" applyBorder="1" applyAlignment="1" applyProtection="1">
      <alignment horizontal="left" vertical="top" wrapText="1"/>
      <protection hidden="1"/>
    </xf>
    <xf numFmtId="14" fontId="46" fillId="0" borderId="3" xfId="0" applyNumberFormat="1" applyFont="1" applyBorder="1" applyProtection="1">
      <protection hidden="1"/>
    </xf>
    <xf numFmtId="4" fontId="47" fillId="0" borderId="0" xfId="0" applyNumberFormat="1" applyFont="1" applyAlignment="1" applyProtection="1">
      <alignment vertical="top"/>
      <protection hidden="1"/>
    </xf>
    <xf numFmtId="0" fontId="47" fillId="0" borderId="3" xfId="0" applyFont="1" applyBorder="1" applyAlignment="1" applyProtection="1">
      <alignment vertical="top" wrapText="1"/>
      <protection hidden="1"/>
    </xf>
    <xf numFmtId="4" fontId="47" fillId="0" borderId="3" xfId="0" applyNumberFormat="1" applyFont="1" applyBorder="1" applyAlignment="1" applyProtection="1">
      <alignment horizontal="left" vertical="top" wrapText="1"/>
      <protection hidden="1"/>
    </xf>
    <xf numFmtId="0" fontId="47" fillId="0" borderId="3" xfId="0" applyFont="1" applyBorder="1" applyProtection="1">
      <protection hidden="1"/>
    </xf>
    <xf numFmtId="0" fontId="46" fillId="0" borderId="0" xfId="0" applyFont="1" applyProtection="1">
      <protection hidden="1"/>
    </xf>
    <xf numFmtId="3" fontId="46" fillId="0" borderId="0" xfId="0" applyNumberFormat="1" applyFont="1" applyAlignment="1" applyProtection="1">
      <alignment horizontal="center" vertical="center"/>
      <protection hidden="1"/>
    </xf>
    <xf numFmtId="4" fontId="46" fillId="0" borderId="0" xfId="0" applyNumberFormat="1" applyFont="1" applyAlignment="1" applyProtection="1">
      <alignment vertical="top" wrapText="1"/>
      <protection hidden="1"/>
    </xf>
    <xf numFmtId="3" fontId="46" fillId="0" borderId="0" xfId="0" applyNumberFormat="1" applyFont="1" applyAlignment="1" applyProtection="1">
      <alignment horizontal="right" vertical="top"/>
      <protection hidden="1"/>
    </xf>
    <xf numFmtId="0" fontId="47" fillId="0" borderId="2" xfId="0" applyFont="1" applyBorder="1" applyAlignment="1">
      <alignment vertical="top" wrapText="1"/>
    </xf>
    <xf numFmtId="4" fontId="46" fillId="0" borderId="0" xfId="0" applyNumberFormat="1" applyFont="1" applyAlignment="1">
      <alignment horizontal="center" vertical="center"/>
    </xf>
    <xf numFmtId="0" fontId="46" fillId="0" borderId="3" xfId="0" applyFont="1" applyBorder="1" applyAlignment="1">
      <alignment vertical="top" wrapText="1"/>
    </xf>
    <xf numFmtId="0" fontId="47" fillId="0" borderId="0" xfId="0" applyFont="1" applyAlignment="1">
      <alignment horizontal="center" vertical="center"/>
    </xf>
    <xf numFmtId="0" fontId="47" fillId="0" borderId="3" xfId="0" applyFont="1" applyBorder="1" applyAlignment="1">
      <alignment vertical="top" wrapText="1"/>
    </xf>
    <xf numFmtId="0" fontId="46" fillId="4" borderId="3" xfId="0" applyFont="1" applyFill="1" applyBorder="1" applyAlignment="1">
      <alignment vertical="top" wrapText="1"/>
    </xf>
    <xf numFmtId="3" fontId="46" fillId="4" borderId="3" xfId="0" applyNumberFormat="1" applyFont="1" applyFill="1" applyBorder="1" applyAlignment="1">
      <alignment vertical="top" wrapText="1"/>
    </xf>
    <xf numFmtId="3" fontId="47" fillId="3" borderId="0" xfId="0" applyNumberFormat="1" applyFont="1" applyFill="1" applyAlignment="1">
      <alignment horizontal="center" vertical="center"/>
    </xf>
    <xf numFmtId="3" fontId="46" fillId="3" borderId="0" xfId="0" applyNumberFormat="1" applyFont="1" applyFill="1" applyAlignment="1">
      <alignment vertical="top" wrapText="1"/>
    </xf>
    <xf numFmtId="3" fontId="47" fillId="3" borderId="0" xfId="0" applyNumberFormat="1" applyFont="1" applyFill="1" applyAlignment="1">
      <alignment vertical="top" wrapText="1"/>
    </xf>
    <xf numFmtId="4" fontId="47" fillId="3" borderId="0" xfId="0" applyNumberFormat="1" applyFont="1" applyFill="1" applyAlignment="1">
      <alignment horizontal="center"/>
    </xf>
    <xf numFmtId="3" fontId="47" fillId="3" borderId="3" xfId="0" applyNumberFormat="1" applyFont="1" applyFill="1" applyBorder="1" applyAlignment="1">
      <alignment vertical="top" wrapText="1"/>
    </xf>
    <xf numFmtId="4" fontId="47" fillId="3" borderId="3" xfId="0" applyNumberFormat="1" applyFont="1" applyFill="1" applyBorder="1" applyAlignment="1">
      <alignment horizontal="center"/>
    </xf>
    <xf numFmtId="4" fontId="47" fillId="3" borderId="9" xfId="0" applyNumberFormat="1" applyFont="1" applyFill="1" applyBorder="1" applyAlignment="1">
      <alignment horizontal="center"/>
    </xf>
    <xf numFmtId="4" fontId="47" fillId="2" borderId="7" xfId="0" applyNumberFormat="1" applyFont="1" applyFill="1" applyBorder="1" applyAlignment="1" applyProtection="1">
      <alignment horizontal="center"/>
      <protection locked="0"/>
    </xf>
    <xf numFmtId="4" fontId="47" fillId="2" borderId="8" xfId="0" applyNumberFormat="1" applyFont="1" applyFill="1" applyBorder="1" applyAlignment="1" applyProtection="1">
      <alignment horizontal="center"/>
      <protection locked="0"/>
    </xf>
    <xf numFmtId="0" fontId="47" fillId="5" borderId="0" xfId="0" applyFont="1" applyFill="1" applyAlignment="1">
      <alignment vertical="top" wrapText="1"/>
    </xf>
    <xf numFmtId="41" fontId="53" fillId="5" borderId="3" xfId="5" applyNumberFormat="1" applyFont="1" applyFill="1" applyBorder="1" applyAlignment="1" applyProtection="1">
      <alignment horizontal="center"/>
    </xf>
    <xf numFmtId="0" fontId="46" fillId="0" borderId="0" xfId="0" applyFont="1" applyAlignment="1">
      <alignment vertical="top" wrapText="1"/>
    </xf>
    <xf numFmtId="4" fontId="46" fillId="0" borderId="0" xfId="0" applyNumberFormat="1" applyFont="1" applyAlignment="1">
      <alignment horizontal="center"/>
    </xf>
    <xf numFmtId="4" fontId="46" fillId="0" borderId="0" xfId="0" applyNumberFormat="1" applyFont="1"/>
    <xf numFmtId="0" fontId="47" fillId="0" borderId="3" xfId="0" applyFont="1" applyBorder="1"/>
    <xf numFmtId="4" fontId="47" fillId="0" borderId="3" xfId="0" applyNumberFormat="1" applyFont="1" applyBorder="1"/>
    <xf numFmtId="0" fontId="47" fillId="0" borderId="0" xfId="0" applyFont="1"/>
    <xf numFmtId="4" fontId="46" fillId="0" borderId="3" xfId="0" applyNumberFormat="1" applyFont="1" applyBorder="1" applyAlignment="1">
      <alignment horizontal="center"/>
    </xf>
    <xf numFmtId="4" fontId="46" fillId="0" borderId="3" xfId="0" applyNumberFormat="1" applyFont="1" applyBorder="1"/>
    <xf numFmtId="4" fontId="46" fillId="4" borderId="3" xfId="0" applyNumberFormat="1" applyFont="1" applyFill="1" applyBorder="1" applyAlignment="1">
      <alignment horizontal="center"/>
    </xf>
    <xf numFmtId="0" fontId="49" fillId="4" borderId="3" xfId="0" applyFont="1" applyFill="1" applyBorder="1" applyAlignment="1">
      <alignment horizontal="left" vertical="center" wrapText="1"/>
    </xf>
    <xf numFmtId="0" fontId="50" fillId="4" borderId="3" xfId="0" applyFont="1" applyFill="1" applyBorder="1" applyAlignment="1">
      <alignment horizontal="left" vertical="center" wrapText="1"/>
    </xf>
    <xf numFmtId="10" fontId="46" fillId="4" borderId="3" xfId="0" applyNumberFormat="1" applyFont="1" applyFill="1" applyBorder="1" applyAlignment="1">
      <alignment horizontal="center"/>
    </xf>
    <xf numFmtId="4" fontId="16" fillId="0" borderId="3" xfId="0" applyNumberFormat="1" applyFont="1" applyBorder="1" applyAlignment="1">
      <alignment wrapText="1"/>
    </xf>
    <xf numFmtId="4" fontId="7" fillId="0" borderId="0" xfId="0" applyNumberFormat="1" applyFont="1" applyAlignment="1">
      <alignment wrapText="1"/>
    </xf>
    <xf numFmtId="164" fontId="19" fillId="0" borderId="3" xfId="5" applyNumberFormat="1" applyFont="1" applyFill="1" applyBorder="1" applyAlignment="1" applyProtection="1">
      <alignment horizontal="center" vertical="center"/>
    </xf>
    <xf numFmtId="4" fontId="49" fillId="0" borderId="3" xfId="0" applyNumberFormat="1" applyFont="1" applyBorder="1" applyAlignment="1">
      <alignment horizontal="center" vertical="center"/>
    </xf>
    <xf numFmtId="0" fontId="49" fillId="0" borderId="3" xfId="0" applyFont="1" applyBorder="1" applyAlignment="1">
      <alignment horizontal="center" vertical="center"/>
    </xf>
    <xf numFmtId="0" fontId="8" fillId="3" borderId="11" xfId="1" applyFont="1" applyFill="1" applyBorder="1" applyAlignment="1">
      <alignment vertical="top" wrapText="1"/>
    </xf>
    <xf numFmtId="0" fontId="25" fillId="0" borderId="0" xfId="1" applyFont="1" applyAlignment="1" applyProtection="1">
      <alignment vertical="top"/>
      <protection hidden="1"/>
    </xf>
    <xf numFmtId="0" fontId="33" fillId="0" borderId="0" xfId="0" applyFont="1" applyAlignment="1">
      <alignment horizontal="left" vertical="top" wrapText="1"/>
    </xf>
    <xf numFmtId="0" fontId="45" fillId="0" borderId="0" xfId="0" applyFont="1" applyAlignment="1">
      <alignment vertical="top" wrapText="1"/>
    </xf>
    <xf numFmtId="0" fontId="45" fillId="0" borderId="14" xfId="0" applyFont="1" applyBorder="1" applyAlignment="1">
      <alignment vertical="top" wrapText="1"/>
    </xf>
    <xf numFmtId="3" fontId="7" fillId="0" borderId="3" xfId="0" applyNumberFormat="1" applyFont="1" applyBorder="1" applyAlignment="1">
      <alignment horizontal="center" wrapText="1"/>
    </xf>
    <xf numFmtId="0" fontId="55" fillId="0" borderId="0" xfId="1" applyFont="1" applyAlignment="1" applyProtection="1">
      <alignment horizontal="center" vertical="top"/>
      <protection hidden="1"/>
    </xf>
    <xf numFmtId="0" fontId="9" fillId="0" borderId="7" xfId="1" applyFont="1" applyBorder="1" applyAlignment="1">
      <alignment vertical="top" wrapText="1"/>
    </xf>
    <xf numFmtId="0" fontId="9" fillId="0" borderId="7" xfId="1" applyFont="1" applyBorder="1" applyAlignment="1">
      <alignment horizontal="right" vertical="top" wrapText="1"/>
    </xf>
    <xf numFmtId="0" fontId="37" fillId="3" borderId="3" xfId="1" applyFont="1" applyFill="1" applyBorder="1" applyAlignment="1" applyProtection="1">
      <alignment horizontal="center" vertical="top"/>
      <protection hidden="1"/>
    </xf>
    <xf numFmtId="0" fontId="40" fillId="0" borderId="3" xfId="1" applyFont="1" applyBorder="1" applyAlignment="1" applyProtection="1">
      <alignment vertical="top"/>
      <protection hidden="1"/>
    </xf>
    <xf numFmtId="0" fontId="30" fillId="0" borderId="0" xfId="0" applyFont="1"/>
    <xf numFmtId="4" fontId="9" fillId="3" borderId="3" xfId="0" applyNumberFormat="1" applyFont="1" applyFill="1" applyBorder="1" applyAlignment="1">
      <alignment horizontal="center" vertical="center" wrapText="1"/>
    </xf>
    <xf numFmtId="4" fontId="9" fillId="0" borderId="3" xfId="0" applyNumberFormat="1" applyFont="1" applyBorder="1" applyAlignment="1">
      <alignment horizontal="center" vertical="center" wrapText="1"/>
    </xf>
    <xf numFmtId="4" fontId="10" fillId="2" borderId="3" xfId="0" applyNumberFormat="1" applyFont="1" applyFill="1" applyBorder="1" applyAlignment="1" applyProtection="1">
      <alignment horizontal="center" vertical="center" wrapText="1"/>
      <protection locked="0"/>
    </xf>
    <xf numFmtId="4" fontId="10" fillId="3" borderId="3" xfId="0" applyNumberFormat="1" applyFont="1" applyFill="1" applyBorder="1" applyAlignment="1">
      <alignment horizontal="center" vertical="center" wrapText="1"/>
    </xf>
    <xf numFmtId="4" fontId="10" fillId="2" borderId="3" xfId="1" applyNumberFormat="1" applyFont="1" applyFill="1" applyBorder="1" applyAlignment="1" applyProtection="1">
      <alignment horizontal="center" vertical="center"/>
      <protection locked="0"/>
    </xf>
    <xf numFmtId="4" fontId="7" fillId="0" borderId="0" xfId="1" applyNumberFormat="1" applyFont="1" applyAlignment="1">
      <alignment vertical="top"/>
    </xf>
    <xf numFmtId="14" fontId="50" fillId="2" borderId="10" xfId="0" applyNumberFormat="1" applyFont="1" applyFill="1" applyBorder="1" applyAlignment="1" applyProtection="1">
      <alignment horizontal="center" vertical="center"/>
      <protection locked="0"/>
    </xf>
    <xf numFmtId="1" fontId="50" fillId="2" borderId="10" xfId="0" applyNumberFormat="1" applyFont="1" applyFill="1" applyBorder="1" applyAlignment="1" applyProtection="1">
      <alignment horizontal="center" vertical="center"/>
      <protection locked="0"/>
    </xf>
    <xf numFmtId="0" fontId="16" fillId="0" borderId="3" xfId="0" applyFont="1" applyBorder="1" applyAlignment="1">
      <alignment vertical="top" wrapText="1"/>
    </xf>
    <xf numFmtId="0" fontId="0" fillId="0" borderId="0" xfId="0" applyAlignment="1">
      <alignment vertical="top" wrapText="1"/>
    </xf>
    <xf numFmtId="0" fontId="8" fillId="3" borderId="0" xfId="5" applyNumberFormat="1" applyFont="1" applyFill="1" applyBorder="1" applyAlignment="1" applyProtection="1">
      <alignment horizontal="center" vertical="top"/>
    </xf>
    <xf numFmtId="0" fontId="39" fillId="3" borderId="3" xfId="1" applyFont="1" applyFill="1" applyBorder="1" applyAlignment="1" applyProtection="1">
      <alignment horizontal="center" vertical="top"/>
      <protection hidden="1"/>
    </xf>
    <xf numFmtId="4" fontId="10" fillId="0" borderId="3" xfId="1" applyNumberFormat="1" applyFont="1" applyBorder="1" applyAlignment="1">
      <alignment vertical="distributed"/>
    </xf>
    <xf numFmtId="0" fontId="8" fillId="3" borderId="7" xfId="1" applyFont="1" applyFill="1" applyBorder="1" applyAlignment="1">
      <alignment vertical="top" wrapText="1"/>
    </xf>
    <xf numFmtId="4" fontId="8" fillId="3" borderId="7" xfId="1" applyNumberFormat="1" applyFont="1" applyFill="1" applyBorder="1" applyAlignment="1">
      <alignment horizontal="right" vertical="top"/>
    </xf>
    <xf numFmtId="4" fontId="8" fillId="3" borderId="0" xfId="1" applyNumberFormat="1" applyFont="1" applyFill="1" applyAlignment="1">
      <alignment horizontal="right" vertical="top"/>
    </xf>
    <xf numFmtId="0" fontId="37" fillId="3" borderId="0" xfId="1" applyFont="1" applyFill="1" applyAlignment="1" applyProtection="1">
      <alignment horizontal="center" vertical="top"/>
      <protection hidden="1"/>
    </xf>
    <xf numFmtId="0" fontId="56" fillId="0" borderId="3" xfId="1" applyFont="1" applyBorder="1" applyAlignment="1">
      <alignment vertical="top" wrapText="1"/>
    </xf>
    <xf numFmtId="9" fontId="55" fillId="0" borderId="0" xfId="1" applyNumberFormat="1" applyFont="1" applyAlignment="1">
      <alignment vertical="top"/>
    </xf>
    <xf numFmtId="0" fontId="55" fillId="0" borderId="0" xfId="1" applyFont="1" applyAlignment="1">
      <alignment vertical="top"/>
    </xf>
    <xf numFmtId="0" fontId="27" fillId="3" borderId="0" xfId="0" applyFont="1" applyFill="1"/>
    <xf numFmtId="0" fontId="26" fillId="3" borderId="0" xfId="0" applyFont="1" applyFill="1"/>
    <xf numFmtId="4" fontId="7" fillId="3" borderId="3" xfId="1" applyNumberFormat="1" applyFont="1" applyFill="1" applyBorder="1" applyAlignment="1">
      <alignment vertical="top"/>
    </xf>
    <xf numFmtId="4" fontId="7" fillId="2" borderId="3" xfId="0" applyNumberFormat="1" applyFont="1" applyFill="1" applyBorder="1" applyAlignment="1" applyProtection="1">
      <alignment vertical="center" wrapText="1"/>
      <protection locked="0"/>
    </xf>
    <xf numFmtId="4" fontId="7" fillId="3" borderId="3" xfId="1" applyNumberFormat="1" applyFont="1" applyFill="1" applyBorder="1" applyAlignment="1">
      <alignment vertical="center"/>
    </xf>
    <xf numFmtId="4" fontId="7" fillId="3" borderId="3" xfId="1" applyNumberFormat="1" applyFont="1" applyFill="1" applyBorder="1" applyAlignment="1">
      <alignment horizontal="right" vertical="center"/>
    </xf>
    <xf numFmtId="4" fontId="22" fillId="3" borderId="3" xfId="1" applyNumberFormat="1" applyFont="1" applyFill="1" applyBorder="1" applyAlignment="1">
      <alignment horizontal="right" vertical="center"/>
    </xf>
    <xf numFmtId="0" fontId="22" fillId="3" borderId="3" xfId="1" applyFont="1" applyFill="1" applyBorder="1" applyAlignment="1">
      <alignment horizontal="right" vertical="top" wrapText="1"/>
    </xf>
    <xf numFmtId="0" fontId="22" fillId="4" borderId="3" xfId="1" applyFont="1" applyFill="1" applyBorder="1" applyAlignment="1">
      <alignment horizontal="right" vertical="top" wrapText="1"/>
    </xf>
    <xf numFmtId="4" fontId="22" fillId="4" borderId="3" xfId="1" applyNumberFormat="1" applyFont="1" applyFill="1" applyBorder="1" applyAlignment="1">
      <alignment horizontal="right" vertical="center"/>
    </xf>
    <xf numFmtId="4" fontId="22" fillId="3" borderId="3" xfId="1" applyNumberFormat="1" applyFont="1" applyFill="1" applyBorder="1" applyAlignment="1">
      <alignment vertical="center"/>
    </xf>
    <xf numFmtId="4" fontId="8" fillId="3" borderId="3" xfId="1" applyNumberFormat="1" applyFont="1" applyFill="1" applyBorder="1" applyAlignment="1">
      <alignment vertical="center"/>
    </xf>
    <xf numFmtId="4" fontId="23" fillId="4" borderId="3" xfId="1" applyNumberFormat="1" applyFont="1" applyFill="1" applyBorder="1" applyAlignment="1">
      <alignment vertical="center"/>
    </xf>
    <xf numFmtId="4" fontId="8" fillId="3" borderId="3" xfId="1" applyNumberFormat="1" applyFont="1" applyFill="1" applyBorder="1" applyAlignment="1">
      <alignment vertical="top"/>
    </xf>
    <xf numFmtId="0" fontId="7" fillId="0" borderId="3" xfId="0" applyFont="1" applyBorder="1" applyAlignment="1">
      <alignment horizontal="left" vertical="top" wrapText="1"/>
    </xf>
    <xf numFmtId="0" fontId="7" fillId="3" borderId="3" xfId="1" applyFont="1" applyFill="1" applyBorder="1" applyAlignment="1">
      <alignment horizontal="left" vertical="top" wrapText="1"/>
    </xf>
    <xf numFmtId="0" fontId="7" fillId="3" borderId="3" xfId="0" applyFont="1" applyFill="1" applyBorder="1" applyAlignment="1">
      <alignment horizontal="left" vertical="top" wrapText="1"/>
    </xf>
    <xf numFmtId="0" fontId="12" fillId="3" borderId="3" xfId="0" applyFont="1" applyFill="1" applyBorder="1" applyAlignment="1">
      <alignment horizontal="left" vertical="top" wrapText="1"/>
    </xf>
    <xf numFmtId="0" fontId="22" fillId="3" borderId="3" xfId="1" applyFont="1" applyFill="1" applyBorder="1" applyAlignment="1">
      <alignment horizontal="left" vertical="top" wrapText="1"/>
    </xf>
    <xf numFmtId="49" fontId="23" fillId="3" borderId="3" xfId="1" applyNumberFormat="1" applyFont="1" applyFill="1" applyBorder="1" applyAlignment="1">
      <alignment horizontal="center" vertical="top"/>
    </xf>
    <xf numFmtId="4" fontId="24" fillId="0" borderId="3" xfId="1" applyNumberFormat="1" applyFont="1" applyBorder="1" applyAlignment="1" applyProtection="1">
      <alignment horizontal="left" vertical="center" wrapText="1"/>
      <protection hidden="1"/>
    </xf>
    <xf numFmtId="0" fontId="24" fillId="3" borderId="3" xfId="1" applyFont="1" applyFill="1" applyBorder="1" applyAlignment="1" applyProtection="1">
      <alignment vertical="top" wrapText="1"/>
      <protection hidden="1"/>
    </xf>
    <xf numFmtId="4" fontId="9" fillId="3" borderId="3" xfId="0" applyNumberFormat="1" applyFont="1" applyFill="1" applyBorder="1" applyAlignment="1">
      <alignment vertical="center"/>
    </xf>
    <xf numFmtId="4" fontId="9" fillId="3" borderId="3" xfId="0" applyNumberFormat="1" applyFont="1" applyFill="1" applyBorder="1" applyAlignment="1">
      <alignment vertical="top" wrapText="1"/>
    </xf>
    <xf numFmtId="4" fontId="7" fillId="2" borderId="3" xfId="0" applyNumberFormat="1" applyFont="1" applyFill="1" applyBorder="1" applyAlignment="1" applyProtection="1">
      <alignment vertical="top" wrapText="1"/>
      <protection locked="0"/>
    </xf>
    <xf numFmtId="4" fontId="7" fillId="2" borderId="3" xfId="1" applyNumberFormat="1" applyFont="1" applyFill="1" applyBorder="1" applyAlignment="1" applyProtection="1">
      <alignment vertical="top" wrapText="1"/>
      <protection locked="0"/>
    </xf>
    <xf numFmtId="4" fontId="8" fillId="3" borderId="3" xfId="0" applyNumberFormat="1" applyFont="1" applyFill="1" applyBorder="1" applyAlignment="1">
      <alignment vertical="top" wrapText="1"/>
    </xf>
    <xf numFmtId="4" fontId="10" fillId="2" borderId="3" xfId="1" applyNumberFormat="1" applyFont="1" applyFill="1" applyBorder="1" applyAlignment="1" applyProtection="1">
      <alignment vertical="top" wrapText="1"/>
      <protection locked="0"/>
    </xf>
    <xf numFmtId="4" fontId="22" fillId="3" borderId="3" xfId="1" applyNumberFormat="1" applyFont="1" applyFill="1" applyBorder="1" applyAlignment="1">
      <alignment vertical="top" wrapText="1"/>
    </xf>
    <xf numFmtId="4" fontId="7" fillId="3" borderId="3" xfId="1" applyNumberFormat="1" applyFont="1" applyFill="1" applyBorder="1" applyAlignment="1">
      <alignment vertical="top" wrapText="1"/>
    </xf>
    <xf numFmtId="0" fontId="55" fillId="0" borderId="0" xfId="1" applyFont="1" applyAlignment="1" applyProtection="1">
      <alignment vertical="top"/>
      <protection hidden="1"/>
    </xf>
    <xf numFmtId="4" fontId="57" fillId="0" borderId="0" xfId="1" applyNumberFormat="1" applyFont="1" applyAlignment="1" applyProtection="1">
      <alignment horizontal="center" vertical="center" wrapText="1"/>
      <protection hidden="1"/>
    </xf>
    <xf numFmtId="4" fontId="57" fillId="3" borderId="0" xfId="1" applyNumberFormat="1" applyFont="1" applyFill="1" applyAlignment="1" applyProtection="1">
      <alignment horizontal="right" vertical="top"/>
      <protection hidden="1"/>
    </xf>
    <xf numFmtId="0" fontId="57" fillId="3" borderId="0" xfId="1" applyFont="1" applyFill="1" applyAlignment="1" applyProtection="1">
      <alignment horizontal="center" vertical="top"/>
      <protection hidden="1"/>
    </xf>
    <xf numFmtId="4" fontId="55" fillId="0" borderId="0" xfId="1" applyNumberFormat="1" applyFont="1" applyAlignment="1" applyProtection="1">
      <alignment vertical="top"/>
      <protection hidden="1"/>
    </xf>
    <xf numFmtId="4" fontId="55" fillId="0" borderId="0" xfId="1" applyNumberFormat="1" applyFont="1" applyAlignment="1" applyProtection="1">
      <alignment horizontal="center" vertical="top"/>
      <protection hidden="1"/>
    </xf>
    <xf numFmtId="0" fontId="55" fillId="3" borderId="0" xfId="1" applyFont="1" applyFill="1" applyAlignment="1" applyProtection="1">
      <alignment horizontal="center" vertical="top"/>
      <protection hidden="1"/>
    </xf>
    <xf numFmtId="0" fontId="55" fillId="3" borderId="0" xfId="1" applyFont="1" applyFill="1" applyAlignment="1">
      <alignment horizontal="center" vertical="top"/>
    </xf>
    <xf numFmtId="0" fontId="57" fillId="0" borderId="0" xfId="1" applyFont="1" applyAlignment="1" applyProtection="1">
      <alignment horizontal="center" vertical="top"/>
      <protection hidden="1"/>
    </xf>
    <xf numFmtId="0" fontId="58" fillId="0" borderId="0" xfId="1" applyFont="1" applyAlignment="1" applyProtection="1">
      <alignment vertical="top" wrapText="1"/>
      <protection hidden="1"/>
    </xf>
    <xf numFmtId="0" fontId="25" fillId="3" borderId="3" xfId="1" applyFont="1" applyFill="1" applyBorder="1" applyAlignment="1">
      <alignment horizontal="left" vertical="top" wrapText="1"/>
    </xf>
    <xf numFmtId="0" fontId="25" fillId="3" borderId="3" xfId="1" applyFont="1" applyFill="1" applyBorder="1" applyAlignment="1">
      <alignment horizontal="center" vertical="top"/>
    </xf>
    <xf numFmtId="0" fontId="24" fillId="3" borderId="3" xfId="1" applyFont="1" applyFill="1" applyBorder="1" applyAlignment="1" applyProtection="1">
      <alignment horizontal="center" vertical="top"/>
      <protection hidden="1"/>
    </xf>
    <xf numFmtId="0" fontId="24" fillId="0" borderId="3" xfId="1" applyFont="1" applyBorder="1" applyAlignment="1" applyProtection="1">
      <alignment horizontal="center" vertical="top"/>
      <protection hidden="1"/>
    </xf>
    <xf numFmtId="0" fontId="8" fillId="0" borderId="3" xfId="0" applyFont="1" applyBorder="1" applyAlignment="1">
      <alignment horizontal="left" vertical="center" wrapText="1"/>
    </xf>
    <xf numFmtId="4" fontId="14" fillId="0" borderId="3" xfId="5" applyNumberFormat="1" applyFont="1" applyFill="1" applyBorder="1" applyAlignment="1" applyProtection="1">
      <alignment horizontal="center" vertical="center"/>
    </xf>
    <xf numFmtId="0" fontId="8" fillId="0" borderId="3" xfId="0" applyFont="1" applyBorder="1" applyAlignment="1">
      <alignment vertical="top" wrapText="1"/>
    </xf>
    <xf numFmtId="4" fontId="54" fillId="3" borderId="3" xfId="0" applyNumberFormat="1" applyFont="1" applyFill="1" applyBorder="1" applyAlignment="1">
      <alignment horizontal="center" vertical="center"/>
    </xf>
    <xf numFmtId="0" fontId="25" fillId="0" borderId="3" xfId="1" applyFont="1" applyBorder="1" applyAlignment="1">
      <alignment vertical="top"/>
    </xf>
    <xf numFmtId="0" fontId="27" fillId="0" borderId="0" xfId="0" applyFont="1" applyAlignment="1">
      <alignment vertical="top"/>
    </xf>
    <xf numFmtId="0" fontId="45" fillId="0" borderId="0" xfId="0" applyFont="1" applyAlignment="1">
      <alignment vertical="center"/>
    </xf>
    <xf numFmtId="9" fontId="26" fillId="0" borderId="0" xfId="0" applyNumberFormat="1" applyFont="1" applyAlignment="1">
      <alignment vertical="top"/>
    </xf>
    <xf numFmtId="0" fontId="7" fillId="3" borderId="0" xfId="1" applyFont="1" applyFill="1" applyAlignment="1">
      <alignment horizontal="left" vertical="top" wrapText="1"/>
    </xf>
    <xf numFmtId="49" fontId="17" fillId="3" borderId="18" xfId="1" applyNumberFormat="1" applyFont="1" applyFill="1" applyBorder="1" applyAlignment="1">
      <alignment horizontal="center" vertical="top"/>
    </xf>
    <xf numFmtId="49" fontId="17" fillId="3" borderId="6" xfId="1" applyNumberFormat="1" applyFont="1" applyFill="1" applyBorder="1" applyAlignment="1">
      <alignment horizontal="center" vertical="top"/>
    </xf>
    <xf numFmtId="4" fontId="7" fillId="2" borderId="5" xfId="0" applyNumberFormat="1" applyFont="1" applyFill="1" applyBorder="1" applyAlignment="1" applyProtection="1">
      <alignment vertical="top" wrapText="1"/>
      <protection locked="0"/>
    </xf>
    <xf numFmtId="4" fontId="24" fillId="0" borderId="12" xfId="1" applyNumberFormat="1" applyFont="1" applyBorder="1" applyAlignment="1" applyProtection="1">
      <alignment horizontal="left" vertical="center" wrapText="1"/>
      <protection hidden="1"/>
    </xf>
    <xf numFmtId="4" fontId="24" fillId="0" borderId="7" xfId="1" applyNumberFormat="1" applyFont="1" applyBorder="1" applyAlignment="1" applyProtection="1">
      <alignment horizontal="left" vertical="center" wrapText="1"/>
      <protection hidden="1"/>
    </xf>
    <xf numFmtId="0" fontId="26" fillId="4" borderId="0" xfId="0" applyFont="1" applyFill="1"/>
    <xf numFmtId="3" fontId="7" fillId="0" borderId="0" xfId="5" applyNumberFormat="1" applyFont="1" applyBorder="1" applyAlignment="1" applyProtection="1">
      <alignment vertical="top"/>
    </xf>
    <xf numFmtId="4" fontId="46" fillId="3" borderId="3" xfId="0" applyNumberFormat="1" applyFont="1" applyFill="1" applyBorder="1" applyAlignment="1">
      <alignment vertical="top"/>
    </xf>
    <xf numFmtId="3" fontId="46" fillId="3" borderId="3" xfId="0" applyNumberFormat="1" applyFont="1" applyFill="1" applyBorder="1" applyAlignment="1">
      <alignment horizontal="left" vertical="top" wrapText="1"/>
    </xf>
    <xf numFmtId="4" fontId="46" fillId="2" borderId="3" xfId="0" applyNumberFormat="1" applyFont="1" applyFill="1" applyBorder="1" applyAlignment="1" applyProtection="1">
      <alignment vertical="top"/>
      <protection locked="0"/>
    </xf>
    <xf numFmtId="3" fontId="46" fillId="2" borderId="3" xfId="0" applyNumberFormat="1" applyFont="1" applyFill="1" applyBorder="1" applyAlignment="1" applyProtection="1">
      <alignment horizontal="right" vertical="center" wrapText="1"/>
      <protection locked="0"/>
    </xf>
    <xf numFmtId="9" fontId="63" fillId="0" borderId="0" xfId="1" applyNumberFormat="1" applyFont="1" applyAlignment="1">
      <alignment vertical="top"/>
    </xf>
    <xf numFmtId="9" fontId="64" fillId="0" borderId="0" xfId="1" applyNumberFormat="1" applyFont="1" applyAlignment="1">
      <alignment vertical="top"/>
    </xf>
    <xf numFmtId="0" fontId="64" fillId="0" borderId="0" xfId="1" applyFont="1" applyAlignment="1" applyProtection="1">
      <alignment vertical="top"/>
      <protection hidden="1"/>
    </xf>
    <xf numFmtId="4" fontId="17" fillId="3" borderId="0" xfId="1" applyNumberFormat="1" applyFont="1" applyFill="1" applyAlignment="1">
      <alignment vertical="top"/>
    </xf>
    <xf numFmtId="4" fontId="18" fillId="3" borderId="0" xfId="0" applyNumberFormat="1" applyFont="1" applyFill="1" applyAlignment="1">
      <alignment horizontal="center" vertical="center"/>
    </xf>
    <xf numFmtId="0" fontId="18" fillId="3" borderId="0" xfId="0" applyFont="1" applyFill="1" applyAlignment="1">
      <alignment horizontal="center" vertical="center"/>
    </xf>
    <xf numFmtId="0" fontId="17" fillId="3" borderId="0" xfId="1" applyFont="1" applyFill="1" applyAlignment="1">
      <alignment vertical="top"/>
    </xf>
    <xf numFmtId="0" fontId="17" fillId="0" borderId="0" xfId="1" applyFont="1" applyAlignment="1">
      <alignment vertical="top"/>
    </xf>
    <xf numFmtId="3" fontId="46" fillId="0" borderId="0" xfId="0" applyNumberFormat="1" applyFont="1" applyAlignment="1">
      <alignment horizontal="center"/>
    </xf>
    <xf numFmtId="3" fontId="47" fillId="4" borderId="3" xfId="0" applyNumberFormat="1" applyFont="1" applyFill="1" applyBorder="1" applyAlignment="1">
      <alignment horizontal="right"/>
    </xf>
    <xf numFmtId="4" fontId="7" fillId="3" borderId="3" xfId="0" applyNumberFormat="1" applyFont="1" applyFill="1" applyBorder="1" applyAlignment="1">
      <alignment vertical="top" wrapText="1"/>
    </xf>
    <xf numFmtId="4" fontId="7" fillId="2" borderId="3" xfId="0" applyNumberFormat="1" applyFont="1" applyFill="1" applyBorder="1" applyAlignment="1" applyProtection="1">
      <alignment horizontal="right" vertical="top" wrapText="1"/>
      <protection locked="0"/>
    </xf>
    <xf numFmtId="4" fontId="7" fillId="3" borderId="3" xfId="1" applyNumberFormat="1" applyFont="1" applyFill="1" applyBorder="1" applyAlignment="1">
      <alignment horizontal="right" vertical="top" wrapText="1"/>
    </xf>
    <xf numFmtId="4" fontId="22" fillId="3" borderId="3" xfId="1" applyNumberFormat="1" applyFont="1" applyFill="1" applyBorder="1" applyAlignment="1">
      <alignment horizontal="right" vertical="top" wrapText="1"/>
    </xf>
    <xf numFmtId="4" fontId="7" fillId="3" borderId="3" xfId="0" applyNumberFormat="1" applyFont="1" applyFill="1" applyBorder="1" applyAlignment="1">
      <alignment horizontal="right" vertical="top" wrapText="1"/>
    </xf>
    <xf numFmtId="4" fontId="10" fillId="0" borderId="3" xfId="0" applyNumberFormat="1" applyFont="1" applyBorder="1" applyAlignment="1">
      <alignment horizontal="right" vertical="top" wrapText="1"/>
    </xf>
    <xf numFmtId="4" fontId="7" fillId="0" borderId="3" xfId="0" applyNumberFormat="1" applyFont="1" applyBorder="1" applyAlignment="1">
      <alignment horizontal="right" vertical="top" wrapText="1"/>
    </xf>
    <xf numFmtId="0" fontId="65" fillId="0" borderId="0" xfId="0" applyFont="1" applyAlignment="1">
      <alignment horizontal="center" vertical="center"/>
    </xf>
    <xf numFmtId="0" fontId="47" fillId="0" borderId="5" xfId="0" applyFont="1" applyBorder="1" applyAlignment="1">
      <alignment vertical="top" wrapText="1"/>
    </xf>
    <xf numFmtId="3" fontId="46" fillId="0" borderId="5" xfId="0" applyNumberFormat="1" applyFont="1" applyBorder="1" applyAlignment="1">
      <alignment vertical="top" wrapText="1"/>
    </xf>
    <xf numFmtId="0" fontId="47" fillId="0" borderId="0" xfId="0" applyFont="1" applyAlignment="1">
      <alignment vertical="top" wrapText="1"/>
    </xf>
    <xf numFmtId="3" fontId="47" fillId="0" borderId="0" xfId="0" applyNumberFormat="1" applyFont="1" applyAlignment="1">
      <alignment vertical="top" wrapText="1"/>
    </xf>
    <xf numFmtId="3" fontId="46" fillId="0" borderId="0" xfId="0" applyNumberFormat="1" applyFont="1" applyAlignment="1">
      <alignment vertical="top" wrapText="1"/>
    </xf>
    <xf numFmtId="0" fontId="45" fillId="0" borderId="13" xfId="0" applyFont="1" applyBorder="1" applyAlignment="1">
      <alignment vertical="top" wrapText="1"/>
    </xf>
    <xf numFmtId="0" fontId="45" fillId="0" borderId="15" xfId="0" applyFont="1" applyBorder="1" applyAlignment="1">
      <alignment vertical="top" wrapText="1"/>
    </xf>
    <xf numFmtId="0" fontId="45" fillId="0" borderId="13" xfId="0" applyFont="1" applyBorder="1" applyAlignment="1">
      <alignment horizontal="center" vertical="top" wrapText="1"/>
    </xf>
    <xf numFmtId="0" fontId="68" fillId="0" borderId="3" xfId="1" applyFont="1" applyBorder="1" applyAlignment="1">
      <alignment horizontal="left" vertical="top" wrapText="1"/>
    </xf>
    <xf numFmtId="0" fontId="38" fillId="4" borderId="3" xfId="1" applyFont="1" applyFill="1" applyBorder="1" applyAlignment="1">
      <alignment horizontal="center" vertical="top" wrapText="1"/>
    </xf>
    <xf numFmtId="3" fontId="46" fillId="0" borderId="3" xfId="0" applyNumberFormat="1" applyFont="1" applyBorder="1" applyAlignment="1">
      <alignment horizontal="center" vertical="top" wrapText="1"/>
    </xf>
    <xf numFmtId="10" fontId="17" fillId="3" borderId="1" xfId="1" applyNumberFormat="1" applyFont="1" applyFill="1" applyBorder="1" applyAlignment="1">
      <alignment horizontal="center" vertical="center"/>
    </xf>
    <xf numFmtId="4" fontId="17" fillId="3" borderId="11" xfId="1" applyNumberFormat="1" applyFont="1" applyFill="1" applyBorder="1" applyAlignment="1">
      <alignment horizontal="center" vertical="center"/>
    </xf>
    <xf numFmtId="10" fontId="17" fillId="0" borderId="0" xfId="1" applyNumberFormat="1" applyFont="1" applyAlignment="1">
      <alignment horizontal="right" vertical="top"/>
    </xf>
    <xf numFmtId="0" fontId="63" fillId="0" borderId="0" xfId="1" applyFont="1" applyAlignment="1">
      <alignment vertical="top"/>
    </xf>
    <xf numFmtId="0" fontId="64" fillId="0" borderId="0" xfId="1" applyFont="1" applyAlignment="1">
      <alignment vertical="top"/>
    </xf>
    <xf numFmtId="4" fontId="25" fillId="0" borderId="0" xfId="1" applyNumberFormat="1" applyFont="1" applyAlignment="1" applyProtection="1">
      <alignment vertical="top"/>
      <protection hidden="1"/>
    </xf>
    <xf numFmtId="0" fontId="40" fillId="0" borderId="3" xfId="1" applyFont="1" applyBorder="1" applyAlignment="1" applyProtection="1">
      <alignment vertical="top" wrapText="1"/>
      <protection hidden="1"/>
    </xf>
    <xf numFmtId="49" fontId="17" fillId="0" borderId="0" xfId="1" applyNumberFormat="1" applyFont="1" applyAlignment="1" applyProtection="1">
      <alignment horizontal="center" vertical="top"/>
      <protection hidden="1"/>
    </xf>
    <xf numFmtId="0" fontId="62" fillId="0" borderId="0" xfId="1" applyFont="1" applyAlignment="1" applyProtection="1">
      <alignment vertical="top" wrapText="1"/>
      <protection hidden="1"/>
    </xf>
    <xf numFmtId="4" fontId="17" fillId="0" borderId="0" xfId="1" applyNumberFormat="1" applyFont="1" applyAlignment="1" applyProtection="1">
      <alignment horizontal="right" vertical="top"/>
      <protection hidden="1"/>
    </xf>
    <xf numFmtId="4" fontId="63" fillId="0" borderId="0" xfId="1" applyNumberFormat="1" applyFont="1" applyAlignment="1" applyProtection="1">
      <alignment vertical="top"/>
      <protection hidden="1"/>
    </xf>
    <xf numFmtId="9" fontId="63" fillId="0" borderId="0" xfId="1" applyNumberFormat="1" applyFont="1" applyAlignment="1" applyProtection="1">
      <alignment vertical="top"/>
      <protection hidden="1"/>
    </xf>
    <xf numFmtId="9" fontId="64" fillId="0" borderId="0" xfId="1" applyNumberFormat="1" applyFont="1" applyAlignment="1" applyProtection="1">
      <alignment vertical="top"/>
      <protection hidden="1"/>
    </xf>
    <xf numFmtId="4" fontId="17" fillId="3" borderId="0" xfId="1" applyNumberFormat="1" applyFont="1" applyFill="1" applyAlignment="1" applyProtection="1">
      <alignment vertical="top"/>
      <protection hidden="1"/>
    </xf>
    <xf numFmtId="4" fontId="18" fillId="3" borderId="0" xfId="0" applyNumberFormat="1" applyFont="1" applyFill="1" applyAlignment="1" applyProtection="1">
      <alignment horizontal="center" vertical="center"/>
      <protection hidden="1"/>
    </xf>
    <xf numFmtId="0" fontId="18" fillId="3" borderId="0" xfId="0" applyFont="1" applyFill="1" applyAlignment="1" applyProtection="1">
      <alignment horizontal="center" vertical="center"/>
      <protection hidden="1"/>
    </xf>
    <xf numFmtId="0" fontId="17" fillId="3" borderId="0" xfId="1" applyFont="1" applyFill="1" applyAlignment="1" applyProtection="1">
      <alignment vertical="top"/>
      <protection hidden="1"/>
    </xf>
    <xf numFmtId="0" fontId="17" fillId="0" borderId="0" xfId="1" applyFont="1" applyAlignment="1" applyProtection="1">
      <alignment vertical="top"/>
      <protection hidden="1"/>
    </xf>
    <xf numFmtId="49" fontId="13" fillId="0" borderId="0" xfId="1" applyNumberFormat="1" applyFont="1" applyAlignment="1">
      <alignment horizontal="center" vertical="top"/>
    </xf>
    <xf numFmtId="0" fontId="13" fillId="0" borderId="0" xfId="1" applyFont="1" applyAlignment="1">
      <alignment vertical="top" wrapText="1"/>
    </xf>
    <xf numFmtId="4" fontId="40" fillId="0" borderId="0" xfId="1" applyNumberFormat="1" applyFont="1" applyAlignment="1">
      <alignment vertical="top"/>
    </xf>
    <xf numFmtId="9" fontId="40" fillId="0" borderId="0" xfId="1" applyNumberFormat="1" applyFont="1" applyAlignment="1">
      <alignment vertical="top"/>
    </xf>
    <xf numFmtId="4" fontId="13" fillId="3" borderId="0" xfId="0" applyNumberFormat="1" applyFont="1" applyFill="1" applyAlignment="1">
      <alignment horizontal="center" vertical="center" wrapText="1"/>
    </xf>
    <xf numFmtId="4" fontId="12" fillId="3" borderId="0" xfId="0" applyNumberFormat="1" applyFont="1" applyFill="1" applyAlignment="1">
      <alignment horizontal="center" vertical="center"/>
    </xf>
    <xf numFmtId="0" fontId="12" fillId="3" borderId="0" xfId="0" applyFont="1" applyFill="1" applyAlignment="1">
      <alignment horizontal="center" vertical="center"/>
    </xf>
    <xf numFmtId="0" fontId="13" fillId="3" borderId="0" xfId="1" applyFont="1" applyFill="1" applyAlignment="1">
      <alignment vertical="top"/>
    </xf>
    <xf numFmtId="0" fontId="13" fillId="0" borderId="0" xfId="1" applyFont="1" applyAlignment="1">
      <alignment vertical="top"/>
    </xf>
    <xf numFmtId="4" fontId="13" fillId="0" borderId="0" xfId="1" applyNumberFormat="1" applyFont="1" applyAlignment="1">
      <alignment vertical="top"/>
    </xf>
    <xf numFmtId="0" fontId="7" fillId="3" borderId="0" xfId="1" applyFont="1" applyFill="1" applyAlignment="1">
      <alignment horizontal="left" vertical="top" wrapText="1"/>
    </xf>
    <xf numFmtId="0" fontId="27" fillId="0" borderId="0" xfId="0" applyFont="1" applyAlignment="1">
      <alignment vertical="top" wrapText="1"/>
    </xf>
    <xf numFmtId="0" fontId="27" fillId="0" borderId="0" xfId="0" applyFont="1" applyAlignment="1">
      <alignment horizontal="left" vertical="center"/>
    </xf>
    <xf numFmtId="0" fontId="33" fillId="0" borderId="0" xfId="0" applyFont="1" applyAlignment="1">
      <alignment horizontal="left" vertical="top" wrapText="1"/>
    </xf>
    <xf numFmtId="0" fontId="31" fillId="0" borderId="0" xfId="1" applyFont="1" applyAlignment="1">
      <alignment horizontal="left" vertical="top" wrapText="1"/>
    </xf>
    <xf numFmtId="0" fontId="27" fillId="0" borderId="0" xfId="1" applyFont="1" applyAlignment="1">
      <alignment horizontal="left" vertical="top" wrapText="1"/>
    </xf>
    <xf numFmtId="0" fontId="26" fillId="0" borderId="0" xfId="0" applyFont="1" applyAlignment="1">
      <alignment horizontal="left" vertical="top" wrapText="1"/>
    </xf>
    <xf numFmtId="0" fontId="27" fillId="0" borderId="0" xfId="0" applyFont="1" applyAlignment="1">
      <alignment horizontal="left" vertical="top" wrapText="1"/>
    </xf>
    <xf numFmtId="0" fontId="10" fillId="3" borderId="0" xfId="0" applyFont="1" applyFill="1" applyAlignment="1">
      <alignment horizontal="left" vertical="center" wrapText="1"/>
    </xf>
    <xf numFmtId="0" fontId="59" fillId="0" borderId="0" xfId="0" applyFont="1" applyAlignment="1">
      <alignment vertical="top" wrapText="1"/>
    </xf>
    <xf numFmtId="0" fontId="66" fillId="0" borderId="0" xfId="13" applyAlignment="1">
      <alignment horizontal="left" vertical="top" wrapText="1"/>
    </xf>
    <xf numFmtId="0" fontId="67" fillId="0" borderId="16" xfId="0" applyFont="1" applyBorder="1" applyAlignment="1">
      <alignment horizontal="center" vertical="top" wrapText="1"/>
    </xf>
    <xf numFmtId="49" fontId="17" fillId="3" borderId="6" xfId="1" applyNumberFormat="1" applyFont="1" applyFill="1" applyBorder="1" applyAlignment="1">
      <alignment horizontal="center" vertical="top"/>
    </xf>
    <xf numFmtId="49" fontId="17" fillId="3" borderId="21" xfId="1" applyNumberFormat="1" applyFont="1" applyFill="1" applyBorder="1" applyAlignment="1">
      <alignment horizontal="center" vertical="top"/>
    </xf>
    <xf numFmtId="0" fontId="8" fillId="3" borderId="3" xfId="1" applyFont="1" applyFill="1" applyBorder="1" applyAlignment="1">
      <alignment horizontal="left" vertical="top"/>
    </xf>
    <xf numFmtId="0" fontId="7" fillId="3" borderId="3" xfId="1" applyFont="1" applyFill="1" applyBorder="1" applyAlignment="1">
      <alignment horizontal="left" vertical="top"/>
    </xf>
    <xf numFmtId="0" fontId="20" fillId="3" borderId="0" xfId="0" applyFont="1" applyFill="1" applyAlignment="1">
      <alignment horizontal="left" vertical="center" wrapText="1"/>
    </xf>
    <xf numFmtId="0" fontId="15" fillId="3" borderId="0" xfId="0" applyFont="1" applyFill="1" applyAlignment="1">
      <alignment horizontal="left" vertical="center" wrapText="1"/>
    </xf>
    <xf numFmtId="9" fontId="12" fillId="0" borderId="6" xfId="5" applyFont="1" applyBorder="1" applyAlignment="1" applyProtection="1">
      <alignment horizontal="center" vertical="top"/>
    </xf>
    <xf numFmtId="9" fontId="12" fillId="0" borderId="0" xfId="5" applyFont="1" applyBorder="1" applyAlignment="1" applyProtection="1">
      <alignment horizontal="center" vertical="top"/>
    </xf>
    <xf numFmtId="2" fontId="7" fillId="0" borderId="12" xfId="1" applyNumberFormat="1" applyFont="1" applyBorder="1" applyAlignment="1">
      <alignment horizontal="center" vertical="top"/>
    </xf>
    <xf numFmtId="2" fontId="7" fillId="0" borderId="7" xfId="1" applyNumberFormat="1" applyFont="1" applyBorder="1" applyAlignment="1">
      <alignment horizontal="center" vertical="top"/>
    </xf>
    <xf numFmtId="0" fontId="62" fillId="0" borderId="1" xfId="0" applyFont="1" applyBorder="1" applyAlignment="1">
      <alignment horizontal="left" vertical="center" wrapText="1"/>
    </xf>
    <xf numFmtId="0" fontId="16" fillId="0" borderId="17" xfId="0" applyFont="1" applyBorder="1" applyAlignment="1">
      <alignment horizontal="left" vertical="center" wrapText="1"/>
    </xf>
    <xf numFmtId="0" fontId="16" fillId="0" borderId="19" xfId="0" applyFont="1" applyBorder="1" applyAlignment="1">
      <alignment horizontal="left" vertical="center" wrapText="1"/>
    </xf>
    <xf numFmtId="0" fontId="16" fillId="0" borderId="0" xfId="0" applyFont="1" applyAlignment="1">
      <alignment horizontal="left" vertical="center" wrapText="1"/>
    </xf>
    <xf numFmtId="0" fontId="16" fillId="0" borderId="20" xfId="0" applyFont="1" applyBorder="1" applyAlignment="1">
      <alignment horizontal="left" vertical="center" wrapText="1"/>
    </xf>
    <xf numFmtId="0" fontId="8" fillId="0" borderId="3" xfId="1" applyFont="1" applyBorder="1" applyAlignment="1">
      <alignment vertical="top" wrapText="1"/>
    </xf>
    <xf numFmtId="0" fontId="9" fillId="0" borderId="3" xfId="1" applyFont="1" applyBorder="1" applyAlignment="1">
      <alignment horizontal="center" vertical="top"/>
    </xf>
    <xf numFmtId="4" fontId="8" fillId="0" borderId="3" xfId="1" applyNumberFormat="1" applyFont="1" applyBorder="1" applyAlignment="1">
      <alignment horizontal="center" vertical="center" wrapText="1"/>
    </xf>
    <xf numFmtId="49" fontId="8" fillId="0" borderId="3" xfId="1" applyNumberFormat="1" applyFont="1" applyBorder="1" applyAlignment="1">
      <alignment horizontal="center" vertical="center"/>
    </xf>
    <xf numFmtId="0" fontId="9" fillId="0" borderId="5" xfId="1" applyFont="1" applyBorder="1" applyAlignment="1">
      <alignment horizontal="center" vertical="top"/>
    </xf>
    <xf numFmtId="0" fontId="8" fillId="3" borderId="4" xfId="1" applyFont="1" applyFill="1" applyBorder="1" applyAlignment="1">
      <alignment horizontal="left" vertical="top" wrapText="1"/>
    </xf>
    <xf numFmtId="0" fontId="8" fillId="3" borderId="2" xfId="1" applyFont="1" applyFill="1" applyBorder="1" applyAlignment="1">
      <alignment horizontal="left" vertical="top" wrapText="1"/>
    </xf>
    <xf numFmtId="0" fontId="8" fillId="3" borderId="5" xfId="1" applyFont="1" applyFill="1" applyBorder="1" applyAlignment="1">
      <alignment horizontal="left" vertical="top" wrapText="1"/>
    </xf>
    <xf numFmtId="0" fontId="24" fillId="3" borderId="3" xfId="1" applyFont="1" applyFill="1" applyBorder="1" applyAlignment="1" applyProtection="1">
      <alignment horizontal="left" vertical="top"/>
      <protection hidden="1"/>
    </xf>
    <xf numFmtId="4" fontId="24" fillId="0" borderId="3" xfId="1" applyNumberFormat="1" applyFont="1" applyBorder="1" applyAlignment="1" applyProtection="1">
      <alignment horizontal="left" vertical="center" wrapText="1"/>
      <protection hidden="1"/>
    </xf>
    <xf numFmtId="0" fontId="8" fillId="11" borderId="4" xfId="0" applyFont="1" applyFill="1" applyBorder="1" applyAlignment="1">
      <alignment horizontal="center" vertical="top" wrapText="1"/>
    </xf>
    <xf numFmtId="0" fontId="8" fillId="11" borderId="5" xfId="0" applyFont="1" applyFill="1" applyBorder="1" applyAlignment="1">
      <alignment horizontal="center" vertical="top" wrapText="1"/>
    </xf>
    <xf numFmtId="4" fontId="8" fillId="4" borderId="3" xfId="1" applyNumberFormat="1" applyFont="1" applyFill="1" applyBorder="1" applyAlignment="1">
      <alignment horizontal="center" vertical="center" wrapText="1"/>
    </xf>
    <xf numFmtId="0" fontId="9" fillId="6" borderId="3" xfId="7" applyFont="1" applyFill="1" applyBorder="1" applyAlignment="1">
      <alignment horizontal="center" vertical="center" wrapText="1"/>
    </xf>
    <xf numFmtId="0" fontId="9" fillId="6" borderId="3" xfId="7" applyFont="1" applyFill="1" applyBorder="1" applyAlignment="1">
      <alignment horizontal="left" vertical="center" wrapText="1"/>
    </xf>
    <xf numFmtId="0" fontId="8" fillId="7" borderId="3" xfId="9" applyFont="1" applyFill="1" applyBorder="1" applyAlignment="1">
      <alignment horizontal="left" vertical="center" wrapText="1"/>
    </xf>
    <xf numFmtId="0" fontId="8" fillId="9" borderId="3" xfId="9" applyFont="1" applyFill="1" applyBorder="1" applyAlignment="1">
      <alignment horizontal="center" vertical="center" wrapText="1"/>
    </xf>
    <xf numFmtId="0" fontId="8" fillId="4" borderId="3" xfId="9" applyFont="1" applyFill="1" applyBorder="1" applyAlignment="1">
      <alignment horizontal="center" vertical="center" wrapText="1"/>
    </xf>
    <xf numFmtId="0" fontId="8" fillId="0" borderId="3" xfId="9" applyFont="1" applyBorder="1" applyAlignment="1">
      <alignment horizontal="center" vertical="center" wrapText="1"/>
    </xf>
    <xf numFmtId="0" fontId="8" fillId="8" borderId="12" xfId="9" applyFont="1" applyFill="1" applyBorder="1" applyAlignment="1">
      <alignment horizontal="center" vertical="center" wrapText="1"/>
    </xf>
    <xf numFmtId="0" fontId="8" fillId="8" borderId="9" xfId="9" applyFont="1" applyFill="1" applyBorder="1" applyAlignment="1">
      <alignment horizontal="center" vertical="center" wrapText="1"/>
    </xf>
    <xf numFmtId="0" fontId="8" fillId="8" borderId="7" xfId="9" applyFont="1" applyFill="1" applyBorder="1" applyAlignment="1">
      <alignment horizontal="center" vertical="center" wrapText="1"/>
    </xf>
    <xf numFmtId="0" fontId="47" fillId="4" borderId="1" xfId="0" applyFont="1" applyFill="1" applyBorder="1" applyAlignment="1">
      <alignment horizontal="center" vertical="distributed" wrapText="1"/>
    </xf>
    <xf numFmtId="0" fontId="47" fillId="0" borderId="3" xfId="0" applyFont="1" applyBorder="1" applyAlignment="1">
      <alignment horizontal="left" vertical="distributed" wrapText="1"/>
    </xf>
    <xf numFmtId="4" fontId="46" fillId="0" borderId="3" xfId="0" applyNumberFormat="1" applyFont="1" applyBorder="1" applyAlignment="1">
      <alignment horizontal="center" vertical="distributed"/>
    </xf>
    <xf numFmtId="0" fontId="50" fillId="3" borderId="3" xfId="0" applyFont="1" applyFill="1" applyBorder="1" applyAlignment="1">
      <alignment horizontal="left" vertical="center" wrapText="1"/>
    </xf>
    <xf numFmtId="4" fontId="9" fillId="3" borderId="4" xfId="0" applyNumberFormat="1" applyFont="1" applyFill="1" applyBorder="1" applyAlignment="1">
      <alignment horizontal="center" vertical="center"/>
    </xf>
    <xf numFmtId="4" fontId="9" fillId="3" borderId="5" xfId="0" applyNumberFormat="1" applyFont="1" applyFill="1" applyBorder="1" applyAlignment="1">
      <alignment horizontal="center" vertical="center"/>
    </xf>
    <xf numFmtId="4" fontId="7" fillId="2" borderId="4" xfId="0" applyNumberFormat="1" applyFont="1" applyFill="1" applyBorder="1" applyAlignment="1" applyProtection="1">
      <alignment horizontal="center" vertical="center" wrapText="1"/>
      <protection locked="0"/>
    </xf>
    <xf numFmtId="4" fontId="7" fillId="2" borderId="5" xfId="0" applyNumberFormat="1" applyFont="1" applyFill="1" applyBorder="1" applyAlignment="1" applyProtection="1">
      <alignment horizontal="center" vertical="center" wrapText="1"/>
      <protection locked="0"/>
    </xf>
    <xf numFmtId="2" fontId="8" fillId="4" borderId="0" xfId="0" applyNumberFormat="1" applyFont="1" applyFill="1" applyAlignment="1" applyProtection="1">
      <alignment horizontal="center" vertical="center" wrapText="1"/>
      <protection locked="0"/>
    </xf>
    <xf numFmtId="4" fontId="23" fillId="4" borderId="4" xfId="1" applyNumberFormat="1" applyFont="1" applyFill="1" applyBorder="1" applyAlignment="1">
      <alignment horizontal="center" vertical="top"/>
    </xf>
    <xf numFmtId="4" fontId="23" fillId="4" borderId="2" xfId="1" applyNumberFormat="1" applyFont="1" applyFill="1" applyBorder="1" applyAlignment="1">
      <alignment horizontal="center" vertical="top"/>
    </xf>
    <xf numFmtId="4" fontId="23" fillId="4" borderId="5" xfId="1" applyNumberFormat="1" applyFont="1" applyFill="1" applyBorder="1" applyAlignment="1">
      <alignment horizontal="center" vertical="top"/>
    </xf>
    <xf numFmtId="2" fontId="8" fillId="0" borderId="0" xfId="0" applyNumberFormat="1" applyFont="1" applyAlignment="1">
      <alignment horizontal="left" vertical="center" wrapText="1"/>
    </xf>
    <xf numFmtId="2" fontId="8" fillId="3" borderId="0" xfId="0" applyNumberFormat="1" applyFont="1" applyFill="1" applyAlignment="1">
      <alignment horizontal="left" vertical="center" wrapText="1"/>
    </xf>
    <xf numFmtId="0" fontId="23" fillId="0" borderId="3" xfId="0" applyFont="1" applyBorder="1" applyAlignment="1">
      <alignment horizontal="center" vertical="center" wrapText="1"/>
    </xf>
    <xf numFmtId="0" fontId="8" fillId="0" borderId="3" xfId="0" applyFont="1" applyBorder="1" applyAlignment="1">
      <alignment horizontal="center" vertical="center" wrapText="1"/>
    </xf>
    <xf numFmtId="4" fontId="7" fillId="0" borderId="6" xfId="0" applyNumberFormat="1" applyFont="1" applyBorder="1" applyAlignment="1">
      <alignment horizontal="left" wrapText="1"/>
    </xf>
    <xf numFmtId="4" fontId="7" fillId="0" borderId="0" xfId="0" applyNumberFormat="1" applyFont="1" applyAlignment="1">
      <alignment horizontal="left" wrapText="1"/>
    </xf>
  </cellXfs>
  <cellStyles count="14">
    <cellStyle name="Hyperlink" xfId="13" builtinId="8"/>
    <cellStyle name="Normal" xfId="0" builtinId="0" customBuiltin="1"/>
    <cellStyle name="Normal 2" xfId="1" xr:uid="{00000000-0005-0000-0000-000001000000}"/>
    <cellStyle name="Normal 3" xfId="2" xr:uid="{00000000-0005-0000-0000-000002000000}"/>
    <cellStyle name="Normal 4" xfId="4" xr:uid="{00000000-0005-0000-0000-000003000000}"/>
    <cellStyle name="Normal 4 2" xfId="6" xr:uid="{C116F458-1A57-44B7-AF65-194C662498A6}"/>
    <cellStyle name="Percent 2" xfId="3" xr:uid="{00000000-0005-0000-0000-000005000000}"/>
    <cellStyle name="Pivot Table Category" xfId="9" xr:uid="{026E4DF5-FD38-4DAA-8FF1-855A07CC94F9}"/>
    <cellStyle name="Pivot Table Corner" xfId="8" xr:uid="{41E332D8-798C-476A-8071-26B5735F1A7F}"/>
    <cellStyle name="Pivot Table Field" xfId="7" xr:uid="{0E7E55C6-BBA9-4380-9E97-6053EE3841B2}"/>
    <cellStyle name="Pivot Table Result" xfId="12" xr:uid="{58E223CD-6E7A-478A-8AF0-EE8ADCC407F1}"/>
    <cellStyle name="Pivot Table Title" xfId="11" xr:uid="{83205077-DD42-4CB4-9797-3E259A011A6B}"/>
    <cellStyle name="Pivot Table Value" xfId="10" xr:uid="{727A6EED-012B-4B6F-91B5-0FF4278FDABC}"/>
    <cellStyle name="Procent" xfId="5" builtinId="5"/>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onnections" Target="connections.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refreshError="1"/>
      <sheetData sheetId="1" refreshError="1">
        <row r="26">
          <cell r="E26">
            <v>5.3999999999999999E-2</v>
          </cell>
        </row>
      </sheetData>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commission.europa.eu/funding-tenders/procedures-guidelines-tenders/information-contractors-and-beneficiaries/exchange-rate-inforeuro_ro"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292490-4062-422B-A856-DE572F1F123E}">
  <dimension ref="A1:P80"/>
  <sheetViews>
    <sheetView topLeftCell="A34" workbookViewId="0">
      <selection activeCell="B40" sqref="B40:P40"/>
    </sheetView>
  </sheetViews>
  <sheetFormatPr defaultColWidth="8.88671875" defaultRowHeight="12.6" x14ac:dyDescent="0.25"/>
  <cols>
    <col min="1" max="1" width="3.6640625" style="27" customWidth="1"/>
    <col min="2" max="2" width="22" style="27" customWidth="1"/>
    <col min="3" max="4" width="8.88671875" style="27"/>
    <col min="5" max="5" width="14.5546875" style="27" customWidth="1"/>
    <col min="6" max="6" width="4.6640625" style="27" customWidth="1"/>
    <col min="7" max="10" width="8.88671875" style="27"/>
    <col min="11" max="11" width="12.5546875" style="27" bestFit="1" customWidth="1"/>
    <col min="12" max="12" width="11.33203125" style="27" bestFit="1" customWidth="1"/>
    <col min="13" max="16384" width="8.88671875" style="27"/>
  </cols>
  <sheetData>
    <row r="1" spans="1:15" x14ac:dyDescent="0.25">
      <c r="A1" s="26" t="s">
        <v>212</v>
      </c>
    </row>
    <row r="2" spans="1:15" ht="8.4" customHeight="1" x14ac:dyDescent="0.25"/>
    <row r="3" spans="1:15" ht="15.6" customHeight="1" x14ac:dyDescent="0.25">
      <c r="A3" s="30"/>
      <c r="B3" s="27" t="s">
        <v>218</v>
      </c>
    </row>
    <row r="4" spans="1:15" ht="15.6" customHeight="1" x14ac:dyDescent="0.25">
      <c r="A4" s="30"/>
      <c r="B4" s="27" t="s">
        <v>205</v>
      </c>
    </row>
    <row r="5" spans="1:15" x14ac:dyDescent="0.25">
      <c r="A5" s="30"/>
      <c r="B5" s="419" t="s">
        <v>460</v>
      </c>
      <c r="C5" s="419"/>
      <c r="D5" s="419"/>
      <c r="E5" s="419"/>
      <c r="F5" s="419"/>
      <c r="G5" s="419"/>
      <c r="H5" s="419"/>
      <c r="I5" s="419"/>
      <c r="J5" s="419"/>
      <c r="K5" s="419"/>
      <c r="L5" s="419"/>
      <c r="M5" s="419"/>
      <c r="N5" s="419"/>
      <c r="O5" s="30"/>
    </row>
    <row r="6" spans="1:15" x14ac:dyDescent="0.25">
      <c r="A6" s="30"/>
      <c r="B6" s="31"/>
      <c r="C6" s="31"/>
      <c r="D6" s="31"/>
      <c r="E6" s="31"/>
      <c r="F6" s="31"/>
      <c r="G6" s="31"/>
      <c r="H6" s="31"/>
      <c r="I6" s="31"/>
      <c r="J6" s="31"/>
      <c r="K6" s="31"/>
      <c r="L6" s="31"/>
      <c r="M6" s="31"/>
      <c r="N6" s="31"/>
      <c r="O6" s="30"/>
    </row>
    <row r="7" spans="1:15" ht="31.95" customHeight="1" x14ac:dyDescent="0.25">
      <c r="A7" s="30"/>
      <c r="B7" s="415" t="s">
        <v>465</v>
      </c>
      <c r="C7" s="415"/>
      <c r="D7" s="415"/>
      <c r="E7" s="415"/>
      <c r="F7" s="415"/>
      <c r="G7" s="415"/>
      <c r="H7" s="415"/>
      <c r="I7" s="415"/>
      <c r="J7" s="415"/>
      <c r="K7" s="415"/>
      <c r="L7" s="415"/>
      <c r="M7" s="415"/>
      <c r="N7" s="415"/>
      <c r="O7" s="415"/>
    </row>
    <row r="8" spans="1:15" ht="10.95" customHeight="1" x14ac:dyDescent="0.25">
      <c r="A8" s="30"/>
      <c r="B8" s="261"/>
      <c r="C8" s="261"/>
      <c r="D8" s="261"/>
      <c r="E8" s="261"/>
      <c r="F8" s="261"/>
      <c r="G8" s="261"/>
      <c r="H8" s="261"/>
      <c r="I8" s="261"/>
      <c r="J8" s="261"/>
      <c r="K8" s="261"/>
      <c r="L8" s="261"/>
      <c r="M8" s="261"/>
      <c r="N8" s="261"/>
      <c r="O8" s="261"/>
    </row>
    <row r="9" spans="1:15" s="33" customFormat="1" x14ac:dyDescent="0.25">
      <c r="A9" s="32"/>
      <c r="B9" s="415" t="s">
        <v>224</v>
      </c>
      <c r="C9" s="415"/>
      <c r="D9" s="415"/>
      <c r="E9" s="415"/>
      <c r="F9" s="415"/>
      <c r="G9" s="415"/>
      <c r="H9" s="415"/>
      <c r="I9" s="415"/>
      <c r="J9" s="415"/>
      <c r="K9" s="415"/>
      <c r="L9" s="415"/>
      <c r="M9" s="415"/>
      <c r="N9" s="415"/>
      <c r="O9" s="415"/>
    </row>
    <row r="10" spans="1:15" ht="20.399999999999999" customHeight="1" x14ac:dyDescent="0.25">
      <c r="A10" s="30"/>
      <c r="B10" s="419" t="s">
        <v>206</v>
      </c>
      <c r="C10" s="419"/>
      <c r="D10" s="419"/>
      <c r="E10" s="419"/>
      <c r="F10" s="419"/>
      <c r="G10" s="419"/>
      <c r="H10" s="419"/>
      <c r="I10" s="419"/>
      <c r="J10" s="419"/>
      <c r="K10" s="419"/>
      <c r="L10" s="419"/>
      <c r="M10" s="419"/>
      <c r="N10" s="419"/>
      <c r="O10" s="30"/>
    </row>
    <row r="11" spans="1:15" ht="16.95" hidden="1" customHeight="1" x14ac:dyDescent="0.25">
      <c r="A11" s="30"/>
      <c r="B11" s="27" t="s">
        <v>207</v>
      </c>
      <c r="C11" s="31"/>
      <c r="D11" s="31"/>
      <c r="E11" s="31"/>
      <c r="F11" s="34">
        <v>0.1</v>
      </c>
      <c r="G11" s="419" t="s">
        <v>210</v>
      </c>
      <c r="H11" s="419"/>
      <c r="I11" s="419"/>
      <c r="J11" s="419"/>
      <c r="K11" s="419"/>
      <c r="L11" s="419"/>
      <c r="M11" s="419"/>
      <c r="N11" s="419"/>
      <c r="O11" s="419"/>
    </row>
    <row r="12" spans="1:15" ht="9" customHeight="1" x14ac:dyDescent="0.25">
      <c r="A12" s="30"/>
      <c r="B12" s="419"/>
      <c r="C12" s="419"/>
      <c r="D12" s="419"/>
      <c r="E12" s="419"/>
      <c r="F12" s="419"/>
      <c r="G12" s="419"/>
      <c r="H12" s="419"/>
      <c r="I12" s="419"/>
      <c r="J12" s="419"/>
      <c r="K12" s="419"/>
      <c r="L12" s="419"/>
      <c r="M12" s="419"/>
      <c r="N12" s="419"/>
      <c r="O12" s="419"/>
    </row>
    <row r="13" spans="1:15" ht="27.6" customHeight="1" x14ac:dyDescent="0.25">
      <c r="A13" s="30"/>
      <c r="B13" s="419" t="s">
        <v>208</v>
      </c>
      <c r="C13" s="419"/>
      <c r="D13" s="419"/>
      <c r="E13" s="419"/>
      <c r="F13" s="342">
        <v>0.1</v>
      </c>
      <c r="G13" s="413" t="s">
        <v>616</v>
      </c>
      <c r="H13" s="413"/>
      <c r="I13" s="413"/>
      <c r="J13" s="413"/>
      <c r="K13" s="413"/>
      <c r="L13" s="413"/>
      <c r="M13" s="413"/>
      <c r="N13" s="413"/>
      <c r="O13" s="413"/>
    </row>
    <row r="14" spans="1:15" ht="28.95" customHeight="1" x14ac:dyDescent="0.25">
      <c r="A14" s="30"/>
      <c r="B14" s="419" t="s">
        <v>468</v>
      </c>
      <c r="C14" s="419"/>
      <c r="D14" s="419"/>
      <c r="E14" s="419"/>
      <c r="F14" s="342">
        <v>0.15</v>
      </c>
      <c r="G14" s="413" t="s">
        <v>617</v>
      </c>
      <c r="H14" s="413">
        <v>0.15</v>
      </c>
      <c r="I14" s="413"/>
      <c r="J14" s="413"/>
      <c r="K14" s="413"/>
      <c r="L14" s="413"/>
      <c r="M14" s="413"/>
      <c r="N14" s="413"/>
      <c r="O14" s="413"/>
    </row>
    <row r="15" spans="1:15" ht="24" customHeight="1" x14ac:dyDescent="0.25">
      <c r="A15" s="30"/>
      <c r="B15" s="419" t="s">
        <v>209</v>
      </c>
      <c r="C15" s="419"/>
      <c r="D15" s="419"/>
      <c r="E15" s="419"/>
      <c r="F15" s="342">
        <v>0.1</v>
      </c>
      <c r="G15" s="413" t="s">
        <v>624</v>
      </c>
      <c r="H15" s="413"/>
      <c r="I15" s="413"/>
      <c r="J15" s="413"/>
      <c r="K15" s="413"/>
      <c r="L15" s="413"/>
      <c r="M15" s="413"/>
      <c r="N15" s="413"/>
      <c r="O15" s="413"/>
    </row>
    <row r="16" spans="1:15" ht="54.6" customHeight="1" x14ac:dyDescent="0.25">
      <c r="A16" s="30"/>
      <c r="B16" s="419" t="s">
        <v>503</v>
      </c>
      <c r="C16" s="419"/>
      <c r="D16" s="419"/>
      <c r="E16" s="419"/>
      <c r="F16" s="342">
        <v>0.02</v>
      </c>
      <c r="G16" s="413" t="s">
        <v>618</v>
      </c>
      <c r="H16" s="413"/>
      <c r="I16" s="413"/>
      <c r="J16" s="413"/>
      <c r="K16" s="413"/>
      <c r="L16" s="413"/>
      <c r="M16" s="413"/>
      <c r="N16" s="413"/>
      <c r="O16" s="413"/>
    </row>
    <row r="17" spans="1:16" ht="9" customHeight="1" x14ac:dyDescent="0.25">
      <c r="B17" s="419"/>
      <c r="C17" s="419"/>
      <c r="D17" s="419"/>
      <c r="E17" s="419"/>
      <c r="F17" s="34"/>
      <c r="G17" s="413"/>
      <c r="H17" s="413"/>
      <c r="I17" s="413"/>
      <c r="J17" s="413"/>
      <c r="K17" s="413"/>
      <c r="L17" s="413"/>
      <c r="M17" s="413"/>
      <c r="N17" s="413"/>
      <c r="O17" s="413"/>
    </row>
    <row r="18" spans="1:16" s="26" customFormat="1" x14ac:dyDescent="0.25">
      <c r="B18" s="26" t="s">
        <v>211</v>
      </c>
    </row>
    <row r="19" spans="1:16" x14ac:dyDescent="0.25">
      <c r="B19" s="27" t="s">
        <v>213</v>
      </c>
    </row>
    <row r="20" spans="1:16" x14ac:dyDescent="0.25">
      <c r="B20" s="27" t="s">
        <v>221</v>
      </c>
      <c r="F20" s="34">
        <v>0.05</v>
      </c>
      <c r="G20" s="414" t="s">
        <v>362</v>
      </c>
      <c r="H20" s="414"/>
      <c r="I20" s="414"/>
      <c r="J20" s="414"/>
      <c r="K20" s="414"/>
      <c r="L20" s="414"/>
      <c r="M20" s="414"/>
      <c r="N20" s="414"/>
    </row>
    <row r="21" spans="1:16" x14ac:dyDescent="0.25">
      <c r="B21" s="27" t="s">
        <v>222</v>
      </c>
    </row>
    <row r="22" spans="1:16" x14ac:dyDescent="0.25">
      <c r="B22" s="27" t="s">
        <v>214</v>
      </c>
      <c r="K22" s="35">
        <f>Buget_cerere!E57</f>
        <v>0</v>
      </c>
      <c r="L22" s="35">
        <f>K22*F20</f>
        <v>0</v>
      </c>
    </row>
    <row r="23" spans="1:16" x14ac:dyDescent="0.25">
      <c r="B23" s="27" t="s">
        <v>215</v>
      </c>
    </row>
    <row r="24" spans="1:16" ht="30" customHeight="1" x14ac:dyDescent="0.25">
      <c r="B24" s="419" t="s">
        <v>641</v>
      </c>
      <c r="C24" s="419"/>
      <c r="D24" s="419"/>
      <c r="E24" s="419"/>
      <c r="F24" s="419"/>
      <c r="G24" s="419"/>
      <c r="H24" s="419"/>
      <c r="I24" s="419"/>
      <c r="J24" s="419"/>
      <c r="K24" s="419"/>
      <c r="L24" s="419"/>
      <c r="M24" s="419"/>
      <c r="N24" s="419"/>
      <c r="O24" s="419"/>
      <c r="P24" s="30"/>
    </row>
    <row r="25" spans="1:16" ht="7.95" customHeight="1" x14ac:dyDescent="0.25"/>
    <row r="26" spans="1:16" hidden="1" x14ac:dyDescent="0.25">
      <c r="B26" s="27" t="s">
        <v>461</v>
      </c>
    </row>
    <row r="27" spans="1:16" hidden="1" x14ac:dyDescent="0.25">
      <c r="A27" s="36"/>
      <c r="B27" s="416" t="s">
        <v>245</v>
      </c>
      <c r="C27" s="416"/>
      <c r="D27" s="416"/>
      <c r="E27" s="416"/>
      <c r="F27" s="416"/>
      <c r="G27" s="416"/>
      <c r="H27" s="416"/>
      <c r="I27" s="416"/>
      <c r="J27" s="416"/>
      <c r="K27" s="416"/>
      <c r="L27" s="416"/>
      <c r="M27" s="416"/>
    </row>
    <row r="28" spans="1:16" hidden="1" x14ac:dyDescent="0.25">
      <c r="A28" s="36"/>
      <c r="B28" s="416" t="s">
        <v>219</v>
      </c>
      <c r="C28" s="416"/>
      <c r="D28" s="416"/>
      <c r="E28" s="416"/>
      <c r="F28" s="416"/>
      <c r="G28" s="416"/>
      <c r="H28" s="416"/>
      <c r="I28" s="416"/>
      <c r="J28" s="416"/>
      <c r="K28" s="416"/>
      <c r="L28" s="416"/>
      <c r="M28" s="416"/>
    </row>
    <row r="29" spans="1:16" ht="24" hidden="1" customHeight="1" x14ac:dyDescent="0.25">
      <c r="A29" s="37"/>
      <c r="B29" s="417" t="s">
        <v>220</v>
      </c>
      <c r="C29" s="417"/>
      <c r="D29" s="417"/>
      <c r="E29" s="417"/>
      <c r="F29" s="417"/>
      <c r="G29" s="417"/>
      <c r="H29" s="417"/>
      <c r="I29" s="417"/>
      <c r="J29" s="417"/>
      <c r="K29" s="417"/>
      <c r="L29" s="417"/>
      <c r="M29" s="417"/>
    </row>
    <row r="30" spans="1:16" hidden="1" x14ac:dyDescent="0.25"/>
    <row r="31" spans="1:16" x14ac:dyDescent="0.25">
      <c r="B31" s="26" t="s">
        <v>216</v>
      </c>
    </row>
    <row r="32" spans="1:16" x14ac:dyDescent="0.25">
      <c r="B32" s="27" t="s">
        <v>217</v>
      </c>
    </row>
    <row r="33" spans="1:16" ht="8.4" customHeight="1" x14ac:dyDescent="0.25"/>
    <row r="34" spans="1:16" ht="12.6" customHeight="1" x14ac:dyDescent="0.25">
      <c r="B34" s="415" t="s">
        <v>462</v>
      </c>
      <c r="C34" s="415"/>
      <c r="D34" s="419" t="s">
        <v>463</v>
      </c>
      <c r="E34" s="419"/>
      <c r="F34" s="419"/>
      <c r="G34" s="419"/>
      <c r="H34" s="419"/>
      <c r="I34" s="419"/>
      <c r="J34" s="419"/>
      <c r="K34" s="419"/>
      <c r="L34" s="419"/>
      <c r="M34" s="419"/>
      <c r="N34" s="419"/>
      <c r="O34" s="419"/>
    </row>
    <row r="35" spans="1:16" ht="12.6" customHeight="1" x14ac:dyDescent="0.25">
      <c r="B35" s="261"/>
      <c r="C35" s="261"/>
      <c r="D35" s="31"/>
      <c r="E35" s="31"/>
      <c r="F35" s="31"/>
      <c r="G35" s="31"/>
      <c r="H35" s="31"/>
      <c r="I35" s="31"/>
      <c r="J35" s="31"/>
      <c r="K35" s="31"/>
      <c r="L35" s="31"/>
      <c r="M35" s="31"/>
      <c r="N35" s="31"/>
      <c r="O35" s="31"/>
    </row>
    <row r="36" spans="1:16" ht="12.6" customHeight="1" x14ac:dyDescent="0.25">
      <c r="A36" s="32"/>
      <c r="B36" s="415" t="s">
        <v>466</v>
      </c>
      <c r="C36" s="415"/>
      <c r="D36" s="415"/>
      <c r="E36" s="415"/>
      <c r="F36" s="415"/>
      <c r="G36" s="415"/>
      <c r="H36" s="415"/>
      <c r="I36" s="415"/>
      <c r="J36" s="415"/>
      <c r="K36" s="415"/>
      <c r="L36" s="415"/>
      <c r="M36" s="415"/>
      <c r="N36" s="415"/>
      <c r="O36" s="415"/>
    </row>
    <row r="38" spans="1:16" s="340" customFormat="1" ht="29.4" customHeight="1" x14ac:dyDescent="0.3">
      <c r="B38" s="421" t="s">
        <v>638</v>
      </c>
      <c r="C38" s="421"/>
      <c r="D38" s="421"/>
      <c r="E38" s="421"/>
      <c r="F38" s="421"/>
      <c r="G38" s="421"/>
      <c r="H38" s="421"/>
      <c r="I38" s="421"/>
      <c r="J38" s="421"/>
      <c r="K38" s="421"/>
      <c r="L38" s="421"/>
      <c r="M38" s="421"/>
      <c r="N38" s="421"/>
      <c r="O38" s="421"/>
    </row>
    <row r="39" spans="1:16" x14ac:dyDescent="0.25">
      <c r="B39" s="26" t="s">
        <v>77</v>
      </c>
      <c r="C39" s="26"/>
      <c r="D39" s="28">
        <v>7.5600000000000001E-2</v>
      </c>
      <c r="F39" s="291" t="s">
        <v>648</v>
      </c>
      <c r="G39" s="291"/>
      <c r="H39" s="349">
        <v>4.9752999999999998</v>
      </c>
      <c r="I39" s="292"/>
    </row>
    <row r="40" spans="1:16" ht="30.6" customHeight="1" x14ac:dyDescent="0.25">
      <c r="B40" s="419" t="s">
        <v>654</v>
      </c>
      <c r="C40" s="419"/>
      <c r="D40" s="419"/>
      <c r="E40" s="419"/>
      <c r="F40" s="419"/>
      <c r="G40" s="419"/>
      <c r="H40" s="419"/>
      <c r="I40" s="419"/>
      <c r="J40" s="419"/>
      <c r="K40" s="419"/>
      <c r="L40" s="419"/>
      <c r="M40" s="419"/>
      <c r="N40" s="419"/>
      <c r="O40" s="419"/>
      <c r="P40" s="419"/>
    </row>
    <row r="41" spans="1:16" ht="16.2" customHeight="1" x14ac:dyDescent="0.25">
      <c r="B41" s="422" t="s">
        <v>653</v>
      </c>
      <c r="C41" s="419"/>
      <c r="D41" s="419"/>
      <c r="E41" s="419"/>
      <c r="F41" s="419"/>
      <c r="G41" s="419"/>
      <c r="H41" s="419"/>
      <c r="I41" s="419"/>
      <c r="J41" s="419"/>
      <c r="K41" s="419"/>
      <c r="L41" s="419"/>
      <c r="M41" s="419"/>
      <c r="N41" s="419"/>
      <c r="O41" s="419"/>
      <c r="P41" s="419"/>
    </row>
    <row r="42" spans="1:16" ht="18.600000000000001" customHeight="1" x14ac:dyDescent="0.25">
      <c r="B42" s="341" t="s">
        <v>640</v>
      </c>
      <c r="C42" s="31"/>
      <c r="D42" s="31"/>
      <c r="E42" s="31"/>
      <c r="F42" s="31"/>
      <c r="G42" s="31"/>
      <c r="H42" s="31"/>
      <c r="I42" s="31"/>
      <c r="J42" s="31"/>
      <c r="K42" s="31"/>
      <c r="L42" s="31"/>
      <c r="M42" s="31"/>
      <c r="N42" s="31"/>
      <c r="O42" s="31"/>
      <c r="P42" s="31"/>
    </row>
    <row r="43" spans="1:16" ht="13.2" customHeight="1" x14ac:dyDescent="0.25">
      <c r="B43" s="341" t="s">
        <v>639</v>
      </c>
      <c r="C43" s="31"/>
      <c r="D43" s="31"/>
      <c r="E43" s="31"/>
      <c r="F43" s="31"/>
      <c r="G43" s="31"/>
      <c r="H43" s="31"/>
      <c r="I43" s="31"/>
      <c r="J43" s="31"/>
      <c r="K43" s="31"/>
      <c r="L43" s="31"/>
      <c r="M43" s="31"/>
      <c r="N43" s="31"/>
      <c r="O43" s="31"/>
      <c r="P43" s="31"/>
    </row>
    <row r="44" spans="1:16" ht="7.95" customHeight="1" x14ac:dyDescent="0.25">
      <c r="B44" s="341"/>
      <c r="C44" s="31"/>
      <c r="D44" s="31"/>
      <c r="E44" s="31"/>
      <c r="F44" s="31"/>
      <c r="G44" s="31"/>
      <c r="H44" s="31"/>
      <c r="I44" s="31"/>
      <c r="J44" s="31"/>
      <c r="K44" s="31"/>
      <c r="L44" s="31"/>
      <c r="M44" s="31"/>
      <c r="N44" s="31"/>
      <c r="O44" s="31"/>
      <c r="P44" s="31"/>
    </row>
    <row r="45" spans="1:16" ht="18" customHeight="1" x14ac:dyDescent="0.25">
      <c r="B45" s="261" t="s">
        <v>464</v>
      </c>
      <c r="C45" s="419" t="s">
        <v>481</v>
      </c>
      <c r="D45" s="419"/>
      <c r="E45" s="419"/>
      <c r="F45" s="419"/>
      <c r="G45" s="419"/>
      <c r="H45" s="419"/>
      <c r="I45" s="419"/>
      <c r="J45" s="419"/>
      <c r="K45" s="419"/>
      <c r="L45" s="419"/>
      <c r="M45" s="419"/>
      <c r="N45" s="419"/>
      <c r="O45" s="419"/>
      <c r="P45" s="31"/>
    </row>
    <row r="46" spans="1:16" ht="19.95" customHeight="1" x14ac:dyDescent="0.25">
      <c r="A46" s="32"/>
      <c r="B46" s="415" t="s">
        <v>652</v>
      </c>
      <c r="C46" s="415"/>
      <c r="D46" s="415"/>
      <c r="E46" s="415"/>
      <c r="F46" s="415"/>
      <c r="G46" s="415"/>
      <c r="H46" s="415"/>
      <c r="I46" s="415"/>
      <c r="J46" s="415"/>
      <c r="K46" s="415"/>
      <c r="L46" s="415"/>
      <c r="M46" s="415"/>
      <c r="N46" s="415"/>
      <c r="O46" s="415"/>
    </row>
    <row r="47" spans="1:16" ht="21.6" customHeight="1" x14ac:dyDescent="0.25">
      <c r="B47" s="420" t="s">
        <v>363</v>
      </c>
      <c r="C47" s="420"/>
      <c r="D47" s="420"/>
      <c r="E47" s="420"/>
      <c r="F47" s="420"/>
      <c r="G47" s="420"/>
      <c r="H47" s="420"/>
      <c r="I47" s="420"/>
      <c r="J47" s="420"/>
      <c r="K47" s="420"/>
      <c r="L47" s="420"/>
      <c r="M47" s="420"/>
      <c r="N47" s="420"/>
      <c r="O47" s="420"/>
    </row>
    <row r="48" spans="1:16" ht="7.95" customHeight="1" x14ac:dyDescent="0.25"/>
    <row r="49" spans="1:16" ht="12.6" customHeight="1" x14ac:dyDescent="0.25">
      <c r="A49" s="32"/>
      <c r="B49" s="415" t="s">
        <v>651</v>
      </c>
      <c r="C49" s="415"/>
      <c r="D49" s="415"/>
      <c r="E49" s="415"/>
      <c r="F49" s="415"/>
      <c r="G49" s="415"/>
      <c r="H49" s="415"/>
      <c r="I49" s="415"/>
      <c r="J49" s="415"/>
      <c r="K49" s="415"/>
      <c r="L49" s="415"/>
      <c r="M49" s="415"/>
      <c r="N49" s="415"/>
      <c r="O49" s="415"/>
    </row>
    <row r="50" spans="1:16" ht="9.6" customHeight="1" x14ac:dyDescent="0.25">
      <c r="A50" s="32"/>
      <c r="B50" s="96"/>
      <c r="C50" s="96"/>
      <c r="D50" s="96"/>
      <c r="E50" s="96"/>
      <c r="F50" s="96"/>
      <c r="G50" s="96"/>
      <c r="H50" s="96"/>
      <c r="I50" s="96"/>
      <c r="J50" s="96"/>
      <c r="K50" s="96"/>
      <c r="L50" s="96"/>
      <c r="M50" s="96"/>
      <c r="N50" s="96"/>
      <c r="O50" s="96"/>
    </row>
    <row r="51" spans="1:16" x14ac:dyDescent="0.25">
      <c r="B51" s="418" t="s">
        <v>364</v>
      </c>
      <c r="C51" s="418"/>
      <c r="D51" s="418"/>
      <c r="E51" s="418"/>
      <c r="F51" s="418"/>
      <c r="G51" s="418"/>
      <c r="H51" s="418"/>
      <c r="I51" s="418"/>
      <c r="J51" s="418"/>
      <c r="K51" s="418"/>
      <c r="L51" s="418"/>
      <c r="M51" s="418"/>
      <c r="N51" s="418"/>
      <c r="O51" s="418"/>
      <c r="P51" s="418"/>
    </row>
    <row r="52" spans="1:16" x14ac:dyDescent="0.25">
      <c r="B52" s="33" t="s">
        <v>365</v>
      </c>
    </row>
    <row r="53" spans="1:16" x14ac:dyDescent="0.25">
      <c r="B53" s="27" t="s">
        <v>366</v>
      </c>
    </row>
    <row r="54" spans="1:16" x14ac:dyDescent="0.25">
      <c r="B54" s="27" t="s">
        <v>477</v>
      </c>
    </row>
    <row r="55" spans="1:16" x14ac:dyDescent="0.25">
      <c r="B55" s="27" t="s">
        <v>367</v>
      </c>
    </row>
    <row r="56" spans="1:16" x14ac:dyDescent="0.25">
      <c r="B56" s="27" t="s">
        <v>368</v>
      </c>
    </row>
    <row r="57" spans="1:16" x14ac:dyDescent="0.25">
      <c r="B57" s="27" t="s">
        <v>369</v>
      </c>
    </row>
    <row r="58" spans="1:16" x14ac:dyDescent="0.25">
      <c r="B58" s="27" t="s">
        <v>370</v>
      </c>
    </row>
    <row r="59" spans="1:16" x14ac:dyDescent="0.25">
      <c r="B59" s="27" t="s">
        <v>371</v>
      </c>
    </row>
    <row r="60" spans="1:16" x14ac:dyDescent="0.25">
      <c r="B60" s="27" t="s">
        <v>372</v>
      </c>
    </row>
    <row r="61" spans="1:16" x14ac:dyDescent="0.25">
      <c r="B61" s="27" t="s">
        <v>373</v>
      </c>
    </row>
    <row r="62" spans="1:16" x14ac:dyDescent="0.25">
      <c r="B62" s="27" t="s">
        <v>374</v>
      </c>
    </row>
    <row r="63" spans="1:16" x14ac:dyDescent="0.25">
      <c r="B63" s="27" t="s">
        <v>375</v>
      </c>
    </row>
    <row r="64" spans="1:16" x14ac:dyDescent="0.25">
      <c r="B64" s="412" t="s">
        <v>478</v>
      </c>
      <c r="C64" s="412"/>
      <c r="D64" s="412"/>
      <c r="E64" s="412"/>
      <c r="F64" s="412"/>
      <c r="G64" s="412"/>
      <c r="H64" s="412"/>
      <c r="I64" s="412"/>
      <c r="J64" s="412"/>
      <c r="K64" s="412"/>
      <c r="L64" s="412"/>
      <c r="M64" s="412"/>
      <c r="N64" s="412"/>
      <c r="O64" s="412"/>
      <c r="P64" s="412"/>
    </row>
    <row r="65" spans="2:16" x14ac:dyDescent="0.25">
      <c r="B65" s="412" t="s">
        <v>620</v>
      </c>
      <c r="C65" s="412"/>
      <c r="D65" s="412"/>
      <c r="E65" s="412"/>
      <c r="F65" s="412"/>
      <c r="G65" s="412"/>
      <c r="H65" s="412"/>
      <c r="I65" s="412"/>
      <c r="J65" s="343"/>
      <c r="K65" s="343"/>
      <c r="L65" s="343"/>
      <c r="M65" s="343"/>
      <c r="N65" s="343"/>
      <c r="O65" s="343"/>
      <c r="P65" s="343"/>
    </row>
    <row r="66" spans="2:16" x14ac:dyDescent="0.25">
      <c r="B66" s="412" t="s">
        <v>656</v>
      </c>
      <c r="C66" s="412"/>
      <c r="D66" s="412"/>
      <c r="E66" s="412"/>
      <c r="F66" s="412"/>
      <c r="G66" s="412"/>
      <c r="H66" s="412"/>
      <c r="I66" s="412"/>
      <c r="J66" s="412"/>
      <c r="K66" s="412"/>
      <c r="L66" s="412"/>
      <c r="M66" s="412"/>
      <c r="N66" s="412"/>
      <c r="O66" s="412"/>
      <c r="P66" s="343"/>
    </row>
    <row r="67" spans="2:16" ht="25.2" customHeight="1" x14ac:dyDescent="0.25">
      <c r="B67" s="412" t="s">
        <v>642</v>
      </c>
      <c r="C67" s="412"/>
      <c r="D67" s="412"/>
      <c r="E67" s="412"/>
      <c r="F67" s="412"/>
      <c r="G67" s="412"/>
      <c r="H67" s="412"/>
      <c r="I67" s="412"/>
      <c r="J67" s="412"/>
      <c r="K67" s="412"/>
      <c r="L67" s="412"/>
      <c r="M67" s="412"/>
      <c r="N67" s="412"/>
      <c r="O67" s="412"/>
      <c r="P67" s="412"/>
    </row>
    <row r="68" spans="2:16" ht="8.4" customHeight="1" x14ac:dyDescent="0.25"/>
    <row r="69" spans="2:16" x14ac:dyDescent="0.25">
      <c r="B69" s="27" t="s">
        <v>376</v>
      </c>
    </row>
    <row r="70" spans="2:16" x14ac:dyDescent="0.25">
      <c r="B70" s="418" t="s">
        <v>377</v>
      </c>
      <c r="C70" s="418"/>
      <c r="D70" s="418"/>
      <c r="E70" s="418"/>
      <c r="F70" s="418"/>
      <c r="G70" s="418"/>
      <c r="H70" s="418"/>
      <c r="I70" s="418"/>
      <c r="J70" s="418"/>
      <c r="K70" s="418"/>
      <c r="L70" s="418"/>
      <c r="M70" s="418"/>
      <c r="N70" s="418"/>
      <c r="O70" s="418"/>
      <c r="P70" s="418"/>
    </row>
    <row r="71" spans="2:16" x14ac:dyDescent="0.25">
      <c r="B71" s="33" t="s">
        <v>378</v>
      </c>
    </row>
    <row r="72" spans="2:16" x14ac:dyDescent="0.25">
      <c r="B72" s="27" t="s">
        <v>379</v>
      </c>
    </row>
    <row r="73" spans="2:16" x14ac:dyDescent="0.25">
      <c r="B73" s="27" t="s">
        <v>380</v>
      </c>
    </row>
    <row r="74" spans="2:16" x14ac:dyDescent="0.25">
      <c r="B74" s="27" t="s">
        <v>381</v>
      </c>
    </row>
    <row r="75" spans="2:16" x14ac:dyDescent="0.25">
      <c r="B75" s="27" t="s">
        <v>382</v>
      </c>
    </row>
    <row r="76" spans="2:16" x14ac:dyDescent="0.25">
      <c r="B76" s="27" t="s">
        <v>383</v>
      </c>
    </row>
    <row r="77" spans="2:16" x14ac:dyDescent="0.25">
      <c r="B77" s="27" t="s">
        <v>384</v>
      </c>
    </row>
    <row r="78" spans="2:16" x14ac:dyDescent="0.25">
      <c r="B78" s="27" t="s">
        <v>385</v>
      </c>
    </row>
    <row r="79" spans="2:16" ht="26.4" customHeight="1" x14ac:dyDescent="0.25">
      <c r="B79" s="413" t="s">
        <v>619</v>
      </c>
      <c r="C79" s="413"/>
      <c r="D79" s="413"/>
      <c r="E79" s="413"/>
      <c r="F79" s="413"/>
      <c r="G79" s="413"/>
      <c r="H79" s="413"/>
      <c r="I79" s="413"/>
      <c r="J79" s="413"/>
      <c r="K79" s="413"/>
      <c r="L79" s="413"/>
      <c r="M79" s="413"/>
      <c r="N79" s="413"/>
      <c r="O79" s="413"/>
      <c r="P79" s="413"/>
    </row>
    <row r="80" spans="2:16" s="270" customFormat="1" x14ac:dyDescent="0.25">
      <c r="B80" s="35">
        <f>Buget_cerere!E10+Buget_cerere!E13+Buget_cerere!E44-Buget_cerere!E45+Buget_cerere!E46-Buget_cerere!E47+Buget_cerere!E48-Buget_cerere!E49+Buget_cerere!E50-Buget_cerere!E52+Buget_cerere!E53-Buget_cerere!E54+Buget_cerere!E55-Buget_cerere!E56+Buget_cerere!E60</f>
        <v>0</v>
      </c>
    </row>
  </sheetData>
  <sheetProtection algorithmName="SHA-512" hashValue="fAHKTxuQ7Ze2aX8aPmWAV/P2ekYnAImXVHhvLlRoXRe8wQ9YqfV/R5v5A4Zye1XpHk4rweHWw8V4pc2E8eHmMw==" saltValue="ZyYHz6CA11AIMGY2OLvv1w==" spinCount="100000" sheet="1" objects="1" scenarios="1"/>
  <mergeCells count="39">
    <mergeCell ref="B66:O66"/>
    <mergeCell ref="B65:I65"/>
    <mergeCell ref="B17:E17"/>
    <mergeCell ref="G17:O17"/>
    <mergeCell ref="G15:O15"/>
    <mergeCell ref="B16:E16"/>
    <mergeCell ref="B38:O38"/>
    <mergeCell ref="B24:O24"/>
    <mergeCell ref="B64:P64"/>
    <mergeCell ref="B15:E15"/>
    <mergeCell ref="G16:O16"/>
    <mergeCell ref="B41:P41"/>
    <mergeCell ref="B5:N5"/>
    <mergeCell ref="B9:O9"/>
    <mergeCell ref="G11:O11"/>
    <mergeCell ref="G13:O13"/>
    <mergeCell ref="G14:O14"/>
    <mergeCell ref="B10:N10"/>
    <mergeCell ref="B7:O7"/>
    <mergeCell ref="B12:F12"/>
    <mergeCell ref="G12:O12"/>
    <mergeCell ref="B14:E14"/>
    <mergeCell ref="B13:E13"/>
    <mergeCell ref="B67:P67"/>
    <mergeCell ref="B79:P79"/>
    <mergeCell ref="G20:N20"/>
    <mergeCell ref="B36:O36"/>
    <mergeCell ref="B27:M27"/>
    <mergeCell ref="B28:M28"/>
    <mergeCell ref="B29:M29"/>
    <mergeCell ref="B51:P51"/>
    <mergeCell ref="B70:P70"/>
    <mergeCell ref="B49:O49"/>
    <mergeCell ref="B34:C34"/>
    <mergeCell ref="D34:O34"/>
    <mergeCell ref="B46:O46"/>
    <mergeCell ref="B47:O47"/>
    <mergeCell ref="B40:P40"/>
    <mergeCell ref="C45:O45"/>
  </mergeCells>
  <hyperlinks>
    <hyperlink ref="B41" r:id="rId1" xr:uid="{F4B3CB86-9B79-4626-9469-34283E7FCDDF}"/>
  </hyperlinks>
  <pageMargins left="0.25" right="0.25" top="0.5" bottom="0.5" header="0.3" footer="0.3"/>
  <pageSetup paperSize="9"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5E9C82-D128-4760-8237-81F3AC767E8E}">
  <dimension ref="A1:E47"/>
  <sheetViews>
    <sheetView zoomScale="70" zoomScaleNormal="70" workbookViewId="0">
      <selection activeCell="J11" sqref="J11"/>
    </sheetView>
  </sheetViews>
  <sheetFormatPr defaultColWidth="8.88671875" defaultRowHeight="40.200000000000003" customHeight="1" x14ac:dyDescent="0.3"/>
  <cols>
    <col min="1" max="1" width="5.44140625" style="262" bestFit="1" customWidth="1"/>
    <col min="2" max="2" width="26.6640625" style="262" customWidth="1"/>
    <col min="3" max="3" width="33.44140625" style="262" customWidth="1"/>
    <col min="4" max="4" width="32.88671875" style="262" customWidth="1"/>
    <col min="5" max="5" width="42.5546875" style="262" customWidth="1"/>
    <col min="6" max="16384" width="8.88671875" style="262"/>
  </cols>
  <sheetData>
    <row r="1" spans="1:5" ht="40.200000000000003" customHeight="1" thickBot="1" x14ac:dyDescent="0.35">
      <c r="A1" s="423" t="s">
        <v>387</v>
      </c>
      <c r="B1" s="423"/>
      <c r="C1" s="423"/>
      <c r="D1" s="423"/>
      <c r="E1" s="423"/>
    </row>
    <row r="2" spans="1:5" ht="40.200000000000003" customHeight="1" thickBot="1" x14ac:dyDescent="0.35">
      <c r="A2" s="378" t="s">
        <v>388</v>
      </c>
      <c r="B2" s="263" t="s">
        <v>389</v>
      </c>
      <c r="C2" s="263" t="s">
        <v>390</v>
      </c>
      <c r="D2" s="379" t="s">
        <v>391</v>
      </c>
      <c r="E2" s="378" t="s">
        <v>392</v>
      </c>
    </row>
    <row r="3" spans="1:5" ht="40.200000000000003" customHeight="1" thickBot="1" x14ac:dyDescent="0.35">
      <c r="A3" s="380">
        <v>1</v>
      </c>
      <c r="B3" s="263" t="s">
        <v>393</v>
      </c>
      <c r="C3" s="263" t="s">
        <v>394</v>
      </c>
      <c r="D3" s="379" t="s">
        <v>395</v>
      </c>
      <c r="E3" s="378" t="s">
        <v>396</v>
      </c>
    </row>
    <row r="4" spans="1:5" ht="40.200000000000003" customHeight="1" thickBot="1" x14ac:dyDescent="0.35">
      <c r="A4" s="380">
        <v>2</v>
      </c>
      <c r="B4" s="263" t="s">
        <v>248</v>
      </c>
      <c r="C4" s="263" t="s">
        <v>249</v>
      </c>
      <c r="D4" s="379" t="s">
        <v>395</v>
      </c>
      <c r="E4" s="378" t="s">
        <v>397</v>
      </c>
    </row>
    <row r="5" spans="1:5" ht="40.200000000000003" customHeight="1" thickBot="1" x14ac:dyDescent="0.35">
      <c r="A5" s="380">
        <v>3</v>
      </c>
      <c r="B5" s="263" t="s">
        <v>248</v>
      </c>
      <c r="C5" s="263" t="s">
        <v>398</v>
      </c>
      <c r="D5" s="379" t="s">
        <v>395</v>
      </c>
      <c r="E5" s="378" t="s">
        <v>399</v>
      </c>
    </row>
    <row r="6" spans="1:5" ht="40.200000000000003" customHeight="1" thickBot="1" x14ac:dyDescent="0.35">
      <c r="A6" s="380">
        <v>4</v>
      </c>
      <c r="B6" s="263" t="s">
        <v>248</v>
      </c>
      <c r="C6" s="263" t="s">
        <v>400</v>
      </c>
      <c r="D6" s="379" t="s">
        <v>395</v>
      </c>
      <c r="E6" s="378" t="s">
        <v>401</v>
      </c>
    </row>
    <row r="7" spans="1:5" ht="40.200000000000003" customHeight="1" thickBot="1" x14ac:dyDescent="0.35">
      <c r="A7" s="380">
        <v>5</v>
      </c>
      <c r="B7" s="263" t="s">
        <v>248</v>
      </c>
      <c r="C7" s="263" t="s">
        <v>402</v>
      </c>
      <c r="D7" s="379" t="s">
        <v>657</v>
      </c>
      <c r="E7" s="378" t="s">
        <v>658</v>
      </c>
    </row>
    <row r="8" spans="1:5" ht="40.200000000000003" customHeight="1" thickBot="1" x14ac:dyDescent="0.35">
      <c r="A8" s="380">
        <v>6</v>
      </c>
      <c r="B8" s="263" t="s">
        <v>253</v>
      </c>
      <c r="C8" s="263" t="s">
        <v>254</v>
      </c>
      <c r="D8" s="379" t="s">
        <v>403</v>
      </c>
      <c r="E8" s="378" t="s">
        <v>404</v>
      </c>
    </row>
    <row r="9" spans="1:5" ht="40.200000000000003" customHeight="1" thickBot="1" x14ac:dyDescent="0.35">
      <c r="A9" s="380">
        <v>7</v>
      </c>
      <c r="B9" s="263" t="s">
        <v>253</v>
      </c>
      <c r="C9" s="263" t="s">
        <v>255</v>
      </c>
      <c r="D9" s="379" t="s">
        <v>403</v>
      </c>
      <c r="E9" s="378" t="s">
        <v>405</v>
      </c>
    </row>
    <row r="10" spans="1:5" ht="40.200000000000003" customHeight="1" thickBot="1" x14ac:dyDescent="0.35">
      <c r="A10" s="380">
        <v>8</v>
      </c>
      <c r="B10" s="263" t="s">
        <v>253</v>
      </c>
      <c r="C10" s="263" t="s">
        <v>406</v>
      </c>
      <c r="D10" s="379" t="s">
        <v>403</v>
      </c>
      <c r="E10" s="378" t="s">
        <v>407</v>
      </c>
    </row>
    <row r="11" spans="1:5" ht="40.200000000000003" customHeight="1" thickBot="1" x14ac:dyDescent="0.35">
      <c r="A11" s="380">
        <v>9</v>
      </c>
      <c r="B11" s="263" t="s">
        <v>253</v>
      </c>
      <c r="C11" s="263" t="s">
        <v>408</v>
      </c>
      <c r="D11" s="379" t="s">
        <v>403</v>
      </c>
      <c r="E11" s="378" t="s">
        <v>409</v>
      </c>
    </row>
    <row r="12" spans="1:5" ht="40.200000000000003" customHeight="1" thickBot="1" x14ac:dyDescent="0.35">
      <c r="A12" s="380">
        <v>10</v>
      </c>
      <c r="B12" s="263" t="s">
        <v>253</v>
      </c>
      <c r="C12" s="263" t="s">
        <v>258</v>
      </c>
      <c r="D12" s="379" t="s">
        <v>403</v>
      </c>
      <c r="E12" s="378" t="s">
        <v>410</v>
      </c>
    </row>
    <row r="13" spans="1:5" ht="40.200000000000003" customHeight="1" thickBot="1" x14ac:dyDescent="0.35">
      <c r="A13" s="380">
        <v>11</v>
      </c>
      <c r="B13" s="263" t="s">
        <v>253</v>
      </c>
      <c r="C13" s="263" t="s">
        <v>411</v>
      </c>
      <c r="D13" s="379" t="s">
        <v>403</v>
      </c>
      <c r="E13" s="378" t="s">
        <v>659</v>
      </c>
    </row>
    <row r="14" spans="1:5" ht="40.200000000000003" customHeight="1" thickBot="1" x14ac:dyDescent="0.35">
      <c r="A14" s="380">
        <v>12</v>
      </c>
      <c r="B14" s="263" t="s">
        <v>253</v>
      </c>
      <c r="C14" s="263" t="s">
        <v>412</v>
      </c>
      <c r="D14" s="379" t="s">
        <v>403</v>
      </c>
      <c r="E14" s="378" t="s">
        <v>413</v>
      </c>
    </row>
    <row r="15" spans="1:5" ht="40.200000000000003" customHeight="1" thickBot="1" x14ac:dyDescent="0.35">
      <c r="A15" s="380">
        <v>13</v>
      </c>
      <c r="B15" s="263" t="s">
        <v>253</v>
      </c>
      <c r="C15" s="263" t="s">
        <v>261</v>
      </c>
      <c r="D15" s="379" t="s">
        <v>403</v>
      </c>
      <c r="E15" s="378" t="s">
        <v>414</v>
      </c>
    </row>
    <row r="16" spans="1:5" ht="40.200000000000003" customHeight="1" thickBot="1" x14ac:dyDescent="0.35">
      <c r="A16" s="380">
        <v>14</v>
      </c>
      <c r="B16" s="263" t="s">
        <v>253</v>
      </c>
      <c r="C16" s="263" t="s">
        <v>415</v>
      </c>
      <c r="D16" s="379" t="s">
        <v>403</v>
      </c>
      <c r="E16" s="378" t="s">
        <v>623</v>
      </c>
    </row>
    <row r="17" spans="1:5" ht="40.200000000000003" customHeight="1" thickBot="1" x14ac:dyDescent="0.35">
      <c r="A17" s="380">
        <v>15</v>
      </c>
      <c r="B17" s="263" t="s">
        <v>253</v>
      </c>
      <c r="C17" s="263" t="s">
        <v>416</v>
      </c>
      <c r="D17" s="379" t="s">
        <v>403</v>
      </c>
      <c r="E17" s="378" t="s">
        <v>417</v>
      </c>
    </row>
    <row r="18" spans="1:5" ht="40.200000000000003" customHeight="1" thickBot="1" x14ac:dyDescent="0.35">
      <c r="A18" s="380">
        <v>16</v>
      </c>
      <c r="B18" s="263" t="s">
        <v>253</v>
      </c>
      <c r="C18" s="263" t="s">
        <v>418</v>
      </c>
      <c r="D18" s="379" t="s">
        <v>403</v>
      </c>
      <c r="E18" s="378" t="s">
        <v>419</v>
      </c>
    </row>
    <row r="19" spans="1:5" ht="40.200000000000003" customHeight="1" thickBot="1" x14ac:dyDescent="0.35">
      <c r="A19" s="380">
        <v>17</v>
      </c>
      <c r="B19" s="263" t="s">
        <v>253</v>
      </c>
      <c r="C19" s="263" t="s">
        <v>420</v>
      </c>
      <c r="D19" s="379" t="s">
        <v>403</v>
      </c>
      <c r="E19" s="378" t="s">
        <v>421</v>
      </c>
    </row>
    <row r="20" spans="1:5" ht="40.200000000000003" customHeight="1" thickBot="1" x14ac:dyDescent="0.35">
      <c r="A20" s="380">
        <v>18</v>
      </c>
      <c r="B20" s="263" t="s">
        <v>286</v>
      </c>
      <c r="C20" s="263" t="s">
        <v>479</v>
      </c>
      <c r="D20" s="379" t="s">
        <v>403</v>
      </c>
      <c r="E20" s="378" t="s">
        <v>422</v>
      </c>
    </row>
    <row r="21" spans="1:5" ht="40.200000000000003" customHeight="1" thickBot="1" x14ac:dyDescent="0.35">
      <c r="A21" s="380">
        <v>19</v>
      </c>
      <c r="B21" s="263" t="s">
        <v>286</v>
      </c>
      <c r="C21" s="263" t="s">
        <v>479</v>
      </c>
      <c r="D21" s="379" t="s">
        <v>403</v>
      </c>
      <c r="E21" s="378" t="s">
        <v>423</v>
      </c>
    </row>
    <row r="22" spans="1:5" ht="40.200000000000003" customHeight="1" thickBot="1" x14ac:dyDescent="0.35">
      <c r="A22" s="380">
        <v>20</v>
      </c>
      <c r="B22" s="263" t="s">
        <v>286</v>
      </c>
      <c r="C22" s="263" t="s">
        <v>479</v>
      </c>
      <c r="D22" s="379" t="s">
        <v>403</v>
      </c>
      <c r="E22" s="378" t="s">
        <v>424</v>
      </c>
    </row>
    <row r="23" spans="1:5" ht="40.200000000000003" customHeight="1" thickBot="1" x14ac:dyDescent="0.35">
      <c r="A23" s="380">
        <v>21</v>
      </c>
      <c r="B23" s="263" t="s">
        <v>253</v>
      </c>
      <c r="C23" s="263" t="s">
        <v>425</v>
      </c>
      <c r="D23" s="379" t="s">
        <v>403</v>
      </c>
      <c r="E23" s="378" t="s">
        <v>426</v>
      </c>
    </row>
    <row r="24" spans="1:5" ht="40.200000000000003" customHeight="1" thickBot="1" x14ac:dyDescent="0.35">
      <c r="A24" s="380">
        <v>22</v>
      </c>
      <c r="B24" s="263" t="s">
        <v>253</v>
      </c>
      <c r="C24" s="263" t="s">
        <v>425</v>
      </c>
      <c r="D24" s="379" t="s">
        <v>403</v>
      </c>
      <c r="E24" s="378" t="s">
        <v>427</v>
      </c>
    </row>
    <row r="25" spans="1:5" ht="40.200000000000003" customHeight="1" thickBot="1" x14ac:dyDescent="0.35">
      <c r="A25" s="380">
        <v>23</v>
      </c>
      <c r="B25" s="263" t="s">
        <v>253</v>
      </c>
      <c r="C25" s="263" t="s">
        <v>428</v>
      </c>
      <c r="D25" s="379" t="s">
        <v>403</v>
      </c>
      <c r="E25" s="378" t="s">
        <v>429</v>
      </c>
    </row>
    <row r="26" spans="1:5" ht="40.200000000000003" customHeight="1" thickBot="1" x14ac:dyDescent="0.35">
      <c r="A26" s="380">
        <v>24</v>
      </c>
      <c r="B26" s="263" t="s">
        <v>253</v>
      </c>
      <c r="C26" s="263" t="s">
        <v>660</v>
      </c>
      <c r="D26" s="379" t="s">
        <v>403</v>
      </c>
      <c r="E26" s="378" t="s">
        <v>661</v>
      </c>
    </row>
    <row r="27" spans="1:5" ht="40.200000000000003" customHeight="1" thickBot="1" x14ac:dyDescent="0.35">
      <c r="A27" s="380">
        <v>25</v>
      </c>
      <c r="B27" s="263" t="s">
        <v>248</v>
      </c>
      <c r="C27" s="263" t="s">
        <v>430</v>
      </c>
      <c r="D27" s="379" t="s">
        <v>431</v>
      </c>
      <c r="E27" s="378" t="s">
        <v>432</v>
      </c>
    </row>
    <row r="28" spans="1:5" ht="40.200000000000003" customHeight="1" thickBot="1" x14ac:dyDescent="0.35">
      <c r="A28" s="380">
        <v>26</v>
      </c>
      <c r="B28" s="263" t="s">
        <v>248</v>
      </c>
      <c r="C28" s="263" t="s">
        <v>433</v>
      </c>
      <c r="D28" s="379" t="s">
        <v>431</v>
      </c>
      <c r="E28" s="378" t="s">
        <v>432</v>
      </c>
    </row>
    <row r="29" spans="1:5" ht="40.200000000000003" customHeight="1" thickBot="1" x14ac:dyDescent="0.35">
      <c r="A29" s="380">
        <v>27</v>
      </c>
      <c r="B29" s="263" t="s">
        <v>248</v>
      </c>
      <c r="C29" s="263" t="s">
        <v>434</v>
      </c>
      <c r="D29" s="379" t="s">
        <v>431</v>
      </c>
      <c r="E29" s="378" t="s">
        <v>432</v>
      </c>
    </row>
    <row r="30" spans="1:5" ht="40.200000000000003" customHeight="1" thickBot="1" x14ac:dyDescent="0.35">
      <c r="A30" s="380">
        <v>28</v>
      </c>
      <c r="B30" s="263" t="s">
        <v>248</v>
      </c>
      <c r="C30" s="263" t="s">
        <v>435</v>
      </c>
      <c r="D30" s="379" t="s">
        <v>431</v>
      </c>
      <c r="E30" s="378" t="s">
        <v>662</v>
      </c>
    </row>
    <row r="31" spans="1:5" ht="40.200000000000003" customHeight="1" thickBot="1" x14ac:dyDescent="0.35">
      <c r="A31" s="380">
        <v>29</v>
      </c>
      <c r="B31" s="263" t="s">
        <v>248</v>
      </c>
      <c r="C31" s="263" t="s">
        <v>436</v>
      </c>
      <c r="D31" s="379" t="s">
        <v>431</v>
      </c>
      <c r="E31" s="378" t="s">
        <v>663</v>
      </c>
    </row>
    <row r="32" spans="1:5" ht="40.200000000000003" customHeight="1" thickBot="1" x14ac:dyDescent="0.35">
      <c r="A32" s="380">
        <v>30</v>
      </c>
      <c r="B32" s="263" t="s">
        <v>246</v>
      </c>
      <c r="C32" s="263" t="s">
        <v>437</v>
      </c>
      <c r="D32" s="379" t="s">
        <v>431</v>
      </c>
      <c r="E32" s="378" t="s">
        <v>664</v>
      </c>
    </row>
    <row r="33" spans="1:5" ht="40.200000000000003" customHeight="1" thickBot="1" x14ac:dyDescent="0.35">
      <c r="A33" s="380">
        <v>31</v>
      </c>
      <c r="B33" s="263" t="s">
        <v>393</v>
      </c>
      <c r="C33" s="263" t="s">
        <v>279</v>
      </c>
      <c r="D33" s="379" t="s">
        <v>431</v>
      </c>
      <c r="E33" s="378" t="s">
        <v>438</v>
      </c>
    </row>
    <row r="34" spans="1:5" ht="40.200000000000003" customHeight="1" thickBot="1" x14ac:dyDescent="0.35">
      <c r="A34" s="380">
        <v>32</v>
      </c>
      <c r="B34" s="263" t="s">
        <v>280</v>
      </c>
      <c r="C34" s="263" t="s">
        <v>281</v>
      </c>
      <c r="D34" s="379" t="s">
        <v>431</v>
      </c>
      <c r="E34" s="378" t="s">
        <v>439</v>
      </c>
    </row>
    <row r="35" spans="1:5" ht="40.200000000000003" customHeight="1" thickBot="1" x14ac:dyDescent="0.35">
      <c r="A35" s="380">
        <v>33</v>
      </c>
      <c r="B35" s="263" t="s">
        <v>248</v>
      </c>
      <c r="C35" s="263" t="s">
        <v>440</v>
      </c>
      <c r="D35" s="379" t="s">
        <v>441</v>
      </c>
      <c r="E35" s="378" t="s">
        <v>665</v>
      </c>
    </row>
    <row r="36" spans="1:5" ht="40.200000000000003" customHeight="1" thickBot="1" x14ac:dyDescent="0.35">
      <c r="A36" s="380">
        <v>34</v>
      </c>
      <c r="B36" s="263" t="s">
        <v>248</v>
      </c>
      <c r="C36" s="263" t="s">
        <v>442</v>
      </c>
      <c r="D36" s="379" t="s">
        <v>441</v>
      </c>
      <c r="E36" s="378" t="s">
        <v>443</v>
      </c>
    </row>
    <row r="37" spans="1:5" ht="40.200000000000003" customHeight="1" thickBot="1" x14ac:dyDescent="0.35">
      <c r="A37" s="380">
        <v>35</v>
      </c>
      <c r="B37" s="263" t="s">
        <v>273</v>
      </c>
      <c r="C37" s="263" t="s">
        <v>444</v>
      </c>
      <c r="D37" s="379" t="s">
        <v>441</v>
      </c>
      <c r="E37" s="378" t="s">
        <v>445</v>
      </c>
    </row>
    <row r="38" spans="1:5" ht="40.200000000000003" customHeight="1" thickBot="1" x14ac:dyDescent="0.35">
      <c r="A38" s="380">
        <v>36</v>
      </c>
      <c r="B38" s="263" t="s">
        <v>273</v>
      </c>
      <c r="C38" s="263" t="s">
        <v>446</v>
      </c>
      <c r="D38" s="379" t="s">
        <v>441</v>
      </c>
      <c r="E38" s="378" t="s">
        <v>447</v>
      </c>
    </row>
    <row r="39" spans="1:5" ht="40.200000000000003" customHeight="1" thickBot="1" x14ac:dyDescent="0.35">
      <c r="A39" s="380">
        <v>37</v>
      </c>
      <c r="B39" s="263" t="s">
        <v>273</v>
      </c>
      <c r="C39" s="263" t="s">
        <v>448</v>
      </c>
      <c r="D39" s="379" t="s">
        <v>441</v>
      </c>
      <c r="E39" s="378" t="s">
        <v>449</v>
      </c>
    </row>
    <row r="40" spans="1:5" ht="40.200000000000003" customHeight="1" thickBot="1" x14ac:dyDescent="0.35">
      <c r="A40" s="380">
        <v>38</v>
      </c>
      <c r="B40" s="263" t="s">
        <v>273</v>
      </c>
      <c r="C40" s="263" t="s">
        <v>275</v>
      </c>
      <c r="D40" s="379" t="s">
        <v>441</v>
      </c>
      <c r="E40" s="378" t="s">
        <v>450</v>
      </c>
    </row>
    <row r="41" spans="1:5" ht="40.200000000000003" customHeight="1" thickBot="1" x14ac:dyDescent="0.35">
      <c r="A41" s="380">
        <v>39</v>
      </c>
      <c r="B41" s="263" t="s">
        <v>273</v>
      </c>
      <c r="C41" s="263" t="s">
        <v>451</v>
      </c>
      <c r="D41" s="379" t="s">
        <v>441</v>
      </c>
      <c r="E41" s="378" t="s">
        <v>452</v>
      </c>
    </row>
    <row r="42" spans="1:5" ht="40.200000000000003" customHeight="1" thickBot="1" x14ac:dyDescent="0.35">
      <c r="A42" s="380">
        <v>40</v>
      </c>
      <c r="B42" s="263" t="s">
        <v>248</v>
      </c>
      <c r="C42" s="263" t="s">
        <v>453</v>
      </c>
      <c r="D42" s="379" t="s">
        <v>441</v>
      </c>
      <c r="E42" s="378" t="s">
        <v>454</v>
      </c>
    </row>
    <row r="43" spans="1:5" ht="40.200000000000003" customHeight="1" thickBot="1" x14ac:dyDescent="0.35">
      <c r="A43" s="380">
        <v>41</v>
      </c>
      <c r="B43" s="263" t="s">
        <v>286</v>
      </c>
      <c r="C43" s="263" t="s">
        <v>479</v>
      </c>
      <c r="D43" s="379" t="s">
        <v>441</v>
      </c>
      <c r="E43" s="378" t="s">
        <v>455</v>
      </c>
    </row>
    <row r="44" spans="1:5" ht="40.200000000000003" customHeight="1" thickBot="1" x14ac:dyDescent="0.35">
      <c r="A44" s="380">
        <v>42</v>
      </c>
      <c r="B44" s="263" t="s">
        <v>248</v>
      </c>
      <c r="C44" s="263" t="s">
        <v>456</v>
      </c>
      <c r="D44" s="379" t="s">
        <v>457</v>
      </c>
      <c r="E44" s="378" t="s">
        <v>458</v>
      </c>
    </row>
    <row r="45" spans="1:5" ht="40.200000000000003" customHeight="1" thickBot="1" x14ac:dyDescent="0.35">
      <c r="A45" s="380">
        <v>43</v>
      </c>
      <c r="B45" s="263" t="s">
        <v>248</v>
      </c>
      <c r="C45" s="263" t="s">
        <v>271</v>
      </c>
      <c r="D45" s="379" t="s">
        <v>457</v>
      </c>
      <c r="E45" s="378" t="s">
        <v>459</v>
      </c>
    </row>
    <row r="46" spans="1:5" ht="40.200000000000003" customHeight="1" thickBot="1" x14ac:dyDescent="0.35">
      <c r="A46" s="380">
        <v>44</v>
      </c>
      <c r="B46" s="263" t="s">
        <v>248</v>
      </c>
      <c r="C46" s="263" t="s">
        <v>666</v>
      </c>
      <c r="D46" s="379" t="s">
        <v>655</v>
      </c>
      <c r="E46" s="378" t="s">
        <v>667</v>
      </c>
    </row>
    <row r="47" spans="1:5" ht="40.200000000000003" customHeight="1" thickBot="1" x14ac:dyDescent="0.35">
      <c r="A47" s="380">
        <v>45</v>
      </c>
      <c r="B47" s="263" t="s">
        <v>248</v>
      </c>
      <c r="C47" s="263" t="s">
        <v>668</v>
      </c>
      <c r="D47" s="379" t="s">
        <v>655</v>
      </c>
      <c r="E47" s="378" t="s">
        <v>669</v>
      </c>
    </row>
  </sheetData>
  <sheetProtection algorithmName="SHA-512" hashValue="yMdT5XzQ6x6Wz2pc2TYOt6L4ZEx9JE1eVBKDcyD1bWHazlwo0m1LiQmcIlznKhut23Aei6AXiDDxFBXOB7IcFA==" saltValue="GUCU+PxCQiABqC6pX31axw==" spinCount="100000" sheet="1" objects="1" scenarios="1"/>
  <mergeCells count="1">
    <mergeCell ref="A1:E1"/>
  </mergeCells>
  <phoneticPr fontId="11" type="noConversion"/>
  <printOptions horizontalCentered="1"/>
  <pageMargins left="0.2" right="0.2" top="0.5" bottom="0.25" header="0.05" footer="0.25"/>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T114"/>
  <sheetViews>
    <sheetView showGridLines="0" tabSelected="1" zoomScale="85" zoomScaleNormal="85" workbookViewId="0">
      <pane xSplit="1" ySplit="4" topLeftCell="B74" activePane="bottomRight" state="frozen"/>
      <selection pane="topRight" activeCell="B1" sqref="B1"/>
      <selection pane="bottomLeft" activeCell="A6" sqref="A6"/>
      <selection pane="bottomRight" activeCell="L77" sqref="L77"/>
    </sheetView>
  </sheetViews>
  <sheetFormatPr defaultColWidth="9.33203125" defaultRowHeight="12" x14ac:dyDescent="0.3"/>
  <cols>
    <col min="1" max="1" width="6.6640625" style="87" customWidth="1"/>
    <col min="2" max="2" width="25" style="88" customWidth="1"/>
    <col min="3" max="3" width="15.33203125" style="89" customWidth="1"/>
    <col min="4" max="4" width="13.109375" style="89" customWidth="1"/>
    <col min="5" max="5" width="14.88671875" style="89" customWidth="1"/>
    <col min="6" max="7" width="12.6640625" style="89" customWidth="1"/>
    <col min="8" max="8" width="13.5546875" style="89" customWidth="1"/>
    <col min="9" max="9" width="19.88671875" style="89" customWidth="1"/>
    <col min="10" max="10" width="12" style="117" customWidth="1"/>
    <col min="11" max="11" width="12.88671875" style="117" customWidth="1"/>
    <col min="12" max="12" width="8.5546875" style="290" customWidth="1"/>
    <col min="13" max="13" width="20.44140625" style="166" customWidth="1"/>
    <col min="14" max="14" width="15.33203125" style="90" customWidth="1"/>
    <col min="15" max="15" width="14.88671875" style="90" customWidth="1"/>
    <col min="16" max="16" width="15.88671875" style="90" customWidth="1"/>
    <col min="17" max="17" width="16.6640625" style="90" customWidth="1"/>
    <col min="18" max="18" width="14.33203125" style="90" customWidth="1"/>
    <col min="19" max="19" width="10.5546875" style="44" customWidth="1"/>
    <col min="20" max="20" width="11" style="44" bestFit="1" customWidth="1"/>
    <col min="21" max="16384" width="9.33203125" style="44"/>
  </cols>
  <sheetData>
    <row r="1" spans="1:19" ht="14.4" customHeight="1" x14ac:dyDescent="0.3">
      <c r="A1" s="440" t="s">
        <v>148</v>
      </c>
      <c r="B1" s="440"/>
      <c r="C1" s="440"/>
      <c r="D1" s="440"/>
      <c r="E1" s="440"/>
      <c r="F1" s="440"/>
      <c r="G1" s="440"/>
      <c r="H1" s="440"/>
      <c r="I1" s="440"/>
      <c r="J1" s="440"/>
      <c r="K1" s="440"/>
      <c r="L1" s="325"/>
      <c r="M1" s="443" t="s">
        <v>686</v>
      </c>
      <c r="N1" s="440"/>
      <c r="O1" s="440"/>
      <c r="P1" s="440"/>
      <c r="Q1" s="440"/>
      <c r="R1" s="440"/>
      <c r="S1" s="389"/>
    </row>
    <row r="2" spans="1:19" x14ac:dyDescent="0.3">
      <c r="A2" s="45"/>
      <c r="B2" s="46"/>
      <c r="C2" s="47"/>
      <c r="D2" s="47"/>
      <c r="E2" s="47"/>
      <c r="F2" s="47"/>
      <c r="G2" s="47"/>
      <c r="H2" s="47"/>
      <c r="I2" s="47"/>
      <c r="J2" s="97"/>
      <c r="K2" s="98"/>
      <c r="L2" s="321"/>
      <c r="M2" s="443"/>
      <c r="N2" s="440"/>
      <c r="O2" s="440"/>
      <c r="P2" s="440"/>
      <c r="Q2" s="440"/>
      <c r="R2" s="440"/>
      <c r="S2" s="389"/>
    </row>
    <row r="3" spans="1:19" x14ac:dyDescent="0.3">
      <c r="A3" s="442" t="s">
        <v>1</v>
      </c>
      <c r="B3" s="439" t="s">
        <v>2</v>
      </c>
      <c r="C3" s="441" t="s">
        <v>3</v>
      </c>
      <c r="D3" s="441"/>
      <c r="E3" s="441" t="s">
        <v>30</v>
      </c>
      <c r="F3" s="441" t="s">
        <v>4</v>
      </c>
      <c r="G3" s="441"/>
      <c r="H3" s="441" t="s">
        <v>31</v>
      </c>
      <c r="I3" s="441" t="s">
        <v>0</v>
      </c>
      <c r="J3" s="97"/>
      <c r="K3" s="97"/>
      <c r="L3" s="321"/>
      <c r="M3" s="260"/>
      <c r="N3" s="49"/>
      <c r="O3" s="43"/>
      <c r="P3" s="43"/>
      <c r="Q3" s="43"/>
      <c r="R3" s="43"/>
      <c r="S3" s="42"/>
    </row>
    <row r="4" spans="1:19" ht="80.400000000000006" customHeight="1" x14ac:dyDescent="0.3">
      <c r="A4" s="442"/>
      <c r="B4" s="439"/>
      <c r="C4" s="48" t="s">
        <v>39</v>
      </c>
      <c r="D4" s="48" t="s">
        <v>149</v>
      </c>
      <c r="E4" s="441"/>
      <c r="F4" s="48" t="s">
        <v>40</v>
      </c>
      <c r="G4" s="48" t="s">
        <v>41</v>
      </c>
      <c r="H4" s="441"/>
      <c r="I4" s="441"/>
      <c r="J4" s="99" t="s">
        <v>52</v>
      </c>
      <c r="K4" s="99" t="s">
        <v>53</v>
      </c>
      <c r="L4" s="322"/>
      <c r="M4" s="311" t="str">
        <f>B3</f>
        <v>Denumirea capitolelor şi subcapitolelor</v>
      </c>
      <c r="N4" s="48" t="s">
        <v>84</v>
      </c>
      <c r="O4" s="48" t="s">
        <v>85</v>
      </c>
      <c r="P4" s="48" t="s">
        <v>86</v>
      </c>
      <c r="Q4" s="48" t="s">
        <v>87</v>
      </c>
      <c r="R4" s="48" t="s">
        <v>155</v>
      </c>
      <c r="S4" s="48"/>
    </row>
    <row r="5" spans="1:19" ht="15.6" customHeight="1" x14ac:dyDescent="0.3">
      <c r="A5" s="50" t="s">
        <v>22</v>
      </c>
      <c r="B5" s="426" t="s">
        <v>284</v>
      </c>
      <c r="C5" s="427"/>
      <c r="D5" s="427"/>
      <c r="E5" s="427"/>
      <c r="F5" s="427"/>
      <c r="G5" s="427"/>
      <c r="H5" s="427"/>
      <c r="I5" s="427"/>
      <c r="J5" s="100"/>
      <c r="K5" s="100"/>
      <c r="L5" s="265"/>
      <c r="M5" s="448" t="str">
        <f>B5</f>
        <v>Cheltuieli pentru obtinerea și amenajarea terenului</v>
      </c>
      <c r="N5" s="448"/>
      <c r="O5" s="448"/>
      <c r="P5" s="448"/>
      <c r="Q5" s="448"/>
      <c r="R5" s="448"/>
      <c r="S5" s="448"/>
    </row>
    <row r="6" spans="1:19" ht="16.95" customHeight="1" x14ac:dyDescent="0.3">
      <c r="A6" s="50" t="s">
        <v>47</v>
      </c>
      <c r="B6" s="305" t="s">
        <v>467</v>
      </c>
      <c r="C6" s="365"/>
      <c r="D6" s="365"/>
      <c r="E6" s="320">
        <f>C6+D6</f>
        <v>0</v>
      </c>
      <c r="F6" s="365"/>
      <c r="G6" s="365"/>
      <c r="H6" s="320">
        <f>F6+G6</f>
        <v>0</v>
      </c>
      <c r="I6" s="320">
        <f>E6+H6</f>
        <v>0</v>
      </c>
      <c r="J6" s="94" t="s">
        <v>246</v>
      </c>
      <c r="K6" s="94" t="s">
        <v>247</v>
      </c>
      <c r="L6" s="265" t="str">
        <f>IF(E6&gt;SUM(C95*Instructiuni!F11),"!!! Atentie prag","")</f>
        <v/>
      </c>
      <c r="M6" s="311" t="str">
        <f>B6</f>
        <v xml:space="preserve">Obtinerea terenului </v>
      </c>
      <c r="N6" s="51"/>
      <c r="O6" s="51"/>
      <c r="P6" s="51"/>
      <c r="Q6" s="51"/>
      <c r="R6" s="52">
        <f>SUM(N6:Q6)</f>
        <v>0</v>
      </c>
      <c r="S6" s="19" t="str">
        <f>IF(R6=I6,"OK","ERROR")</f>
        <v>OK</v>
      </c>
    </row>
    <row r="7" spans="1:19" ht="24.6" customHeight="1" x14ac:dyDescent="0.3">
      <c r="A7" s="50" t="s">
        <v>150</v>
      </c>
      <c r="B7" s="305" t="s">
        <v>5</v>
      </c>
      <c r="C7" s="315"/>
      <c r="D7" s="315"/>
      <c r="E7" s="320">
        <f>C7+D7</f>
        <v>0</v>
      </c>
      <c r="F7" s="315"/>
      <c r="G7" s="315"/>
      <c r="H7" s="320">
        <f>F7+G7</f>
        <v>0</v>
      </c>
      <c r="I7" s="320">
        <f>E7+H7</f>
        <v>0</v>
      </c>
      <c r="J7" s="95" t="s">
        <v>248</v>
      </c>
      <c r="K7" s="95" t="s">
        <v>249</v>
      </c>
      <c r="L7" s="265"/>
      <c r="M7" s="311" t="str">
        <f t="shared" ref="M7:M10" si="0">B7</f>
        <v>Amenajarea terenului</v>
      </c>
      <c r="N7" s="294"/>
      <c r="O7" s="294"/>
      <c r="P7" s="294"/>
      <c r="Q7" s="294"/>
      <c r="R7" s="313">
        <f t="shared" ref="R7:R82" si="1">SUM(N7:Q7)</f>
        <v>0</v>
      </c>
      <c r="S7" s="19" t="str">
        <f t="shared" ref="S7:S80" si="2">IF(R7=I7,"OK","ERROR")</f>
        <v>OK</v>
      </c>
    </row>
    <row r="8" spans="1:19" ht="36" customHeight="1" x14ac:dyDescent="0.3">
      <c r="A8" s="50" t="s">
        <v>153</v>
      </c>
      <c r="B8" s="305" t="s">
        <v>43</v>
      </c>
      <c r="C8" s="315"/>
      <c r="D8" s="315"/>
      <c r="E8" s="320">
        <f>C8+D8</f>
        <v>0</v>
      </c>
      <c r="F8" s="315"/>
      <c r="G8" s="315"/>
      <c r="H8" s="320">
        <f>F8+G8</f>
        <v>0</v>
      </c>
      <c r="I8" s="320">
        <f>E8+H8</f>
        <v>0</v>
      </c>
      <c r="J8" s="95" t="s">
        <v>248</v>
      </c>
      <c r="K8" s="95" t="s">
        <v>250</v>
      </c>
      <c r="L8" s="265"/>
      <c r="M8" s="311" t="str">
        <f t="shared" si="0"/>
        <v>Amenajări pentru protecţia mediului şi aducerea terenului la starea iniţială</v>
      </c>
      <c r="N8" s="294"/>
      <c r="O8" s="294"/>
      <c r="P8" s="294"/>
      <c r="Q8" s="294"/>
      <c r="R8" s="313">
        <f t="shared" si="1"/>
        <v>0</v>
      </c>
      <c r="S8" s="19" t="str">
        <f t="shared" si="2"/>
        <v>OK</v>
      </c>
    </row>
    <row r="9" spans="1:19" ht="29.4" customHeight="1" x14ac:dyDescent="0.3">
      <c r="A9" s="50" t="s">
        <v>49</v>
      </c>
      <c r="B9" s="306" t="s">
        <v>154</v>
      </c>
      <c r="C9" s="315"/>
      <c r="D9" s="315"/>
      <c r="E9" s="320">
        <f>C9+D9</f>
        <v>0</v>
      </c>
      <c r="F9" s="315"/>
      <c r="G9" s="315"/>
      <c r="H9" s="320">
        <f>F9+G9</f>
        <v>0</v>
      </c>
      <c r="I9" s="320">
        <f>E9+H9</f>
        <v>0</v>
      </c>
      <c r="J9" s="95" t="s">
        <v>248</v>
      </c>
      <c r="K9" s="95" t="s">
        <v>251</v>
      </c>
      <c r="L9" s="265"/>
      <c r="M9" s="311" t="str">
        <f t="shared" si="0"/>
        <v>Cheltuieli pentru relocare/protecția utilităților</v>
      </c>
      <c r="N9" s="294"/>
      <c r="O9" s="294"/>
      <c r="P9" s="294"/>
      <c r="Q9" s="294"/>
      <c r="R9" s="313">
        <f t="shared" si="1"/>
        <v>0</v>
      </c>
      <c r="S9" s="19" t="str">
        <f t="shared" si="2"/>
        <v>OK</v>
      </c>
    </row>
    <row r="10" spans="1:19" s="58" customFormat="1" x14ac:dyDescent="0.3">
      <c r="A10" s="54"/>
      <c r="B10" s="55" t="s">
        <v>6</v>
      </c>
      <c r="C10" s="319">
        <f>SUM(C6:C9)</f>
        <v>0</v>
      </c>
      <c r="D10" s="319">
        <f t="shared" ref="D10:I10" si="3">SUM(D6:D9)</f>
        <v>0</v>
      </c>
      <c r="E10" s="319">
        <f t="shared" si="3"/>
        <v>0</v>
      </c>
      <c r="F10" s="319">
        <f t="shared" si="3"/>
        <v>0</v>
      </c>
      <c r="G10" s="319">
        <f t="shared" si="3"/>
        <v>0</v>
      </c>
      <c r="H10" s="319">
        <f t="shared" si="3"/>
        <v>0</v>
      </c>
      <c r="I10" s="319">
        <f t="shared" si="3"/>
        <v>0</v>
      </c>
      <c r="J10" s="101"/>
      <c r="K10" s="101"/>
      <c r="L10" s="323"/>
      <c r="M10" s="311" t="str">
        <f t="shared" si="0"/>
        <v>TOTAL CAPITOL 1</v>
      </c>
      <c r="N10" s="56">
        <f t="shared" ref="N10" si="4">SUM(N6:N9)</f>
        <v>0</v>
      </c>
      <c r="O10" s="56">
        <f t="shared" ref="O10" si="5">SUM(O6:O9)</f>
        <v>0</v>
      </c>
      <c r="P10" s="56">
        <f t="shared" ref="P10" si="6">SUM(P6:P9)</f>
        <v>0</v>
      </c>
      <c r="Q10" s="56">
        <f t="shared" ref="Q10" si="7">SUM(Q6:Q9)</f>
        <v>0</v>
      </c>
      <c r="R10" s="56">
        <f t="shared" ref="R10" si="8">SUM(R6:R9)</f>
        <v>0</v>
      </c>
      <c r="S10" s="57" t="str">
        <f t="shared" si="2"/>
        <v>OK</v>
      </c>
    </row>
    <row r="11" spans="1:19" ht="23.4" customHeight="1" x14ac:dyDescent="0.3">
      <c r="A11" s="50" t="s">
        <v>23</v>
      </c>
      <c r="B11" s="426" t="s">
        <v>670</v>
      </c>
      <c r="C11" s="427"/>
      <c r="D11" s="427"/>
      <c r="E11" s="427"/>
      <c r="F11" s="427"/>
      <c r="G11" s="427"/>
      <c r="H11" s="427"/>
      <c r="I11" s="427"/>
      <c r="J11" s="100"/>
      <c r="K11" s="100"/>
      <c r="L11" s="265"/>
      <c r="M11" s="448" t="str">
        <f>B11</f>
        <v xml:space="preserve">Cheltuieli pentru asigurarea utilităților necesare obiectivului </v>
      </c>
      <c r="N11" s="448"/>
      <c r="O11" s="448"/>
      <c r="P11" s="448"/>
      <c r="Q11" s="448"/>
      <c r="R11" s="448"/>
      <c r="S11" s="19"/>
    </row>
    <row r="12" spans="1:19" ht="39.6" customHeight="1" x14ac:dyDescent="0.3">
      <c r="A12" s="59" t="s">
        <v>7</v>
      </c>
      <c r="B12" s="307" t="s">
        <v>671</v>
      </c>
      <c r="C12" s="366"/>
      <c r="D12" s="366"/>
      <c r="E12" s="367">
        <f>C12+D12</f>
        <v>0</v>
      </c>
      <c r="F12" s="366"/>
      <c r="G12" s="366"/>
      <c r="H12" s="367">
        <f>F12+G12</f>
        <v>0</v>
      </c>
      <c r="I12" s="367">
        <f>E12+H12</f>
        <v>0</v>
      </c>
      <c r="J12" s="95" t="s">
        <v>248</v>
      </c>
      <c r="K12" s="95" t="s">
        <v>252</v>
      </c>
      <c r="L12" s="265"/>
      <c r="M12" s="311" t="str">
        <f>B12</f>
        <v>Cheltuieli pentru asigurarea utilităţilor necesare obiectivului de investiţii</v>
      </c>
      <c r="N12" s="38"/>
      <c r="O12" s="38"/>
      <c r="P12" s="38"/>
      <c r="Q12" s="38"/>
      <c r="R12" s="52">
        <f t="shared" si="1"/>
        <v>0</v>
      </c>
      <c r="S12" s="19" t="str">
        <f t="shared" si="2"/>
        <v>OK</v>
      </c>
    </row>
    <row r="13" spans="1:19" s="58" customFormat="1" x14ac:dyDescent="0.3">
      <c r="A13" s="54"/>
      <c r="B13" s="55" t="s">
        <v>8</v>
      </c>
      <c r="C13" s="368">
        <f>SUM(C12:C12)</f>
        <v>0</v>
      </c>
      <c r="D13" s="368">
        <f t="shared" ref="D13:I13" si="9">SUM(D12:D12)</f>
        <v>0</v>
      </c>
      <c r="E13" s="368">
        <f t="shared" si="9"/>
        <v>0</v>
      </c>
      <c r="F13" s="368">
        <f t="shared" si="9"/>
        <v>0</v>
      </c>
      <c r="G13" s="368">
        <f t="shared" si="9"/>
        <v>0</v>
      </c>
      <c r="H13" s="368">
        <f t="shared" si="9"/>
        <v>0</v>
      </c>
      <c r="I13" s="368">
        <f t="shared" si="9"/>
        <v>0</v>
      </c>
      <c r="J13" s="102"/>
      <c r="K13" s="102"/>
      <c r="L13" s="324"/>
      <c r="M13" s="311" t="str">
        <f t="shared" ref="M13:M14" si="10">B13</f>
        <v> TOTAL CAPITOL 2</v>
      </c>
      <c r="N13" s="56">
        <f t="shared" ref="N13" si="11">SUM(N12:N12)</f>
        <v>0</v>
      </c>
      <c r="O13" s="56">
        <f t="shared" ref="O13" si="12">SUM(O12:O12)</f>
        <v>0</v>
      </c>
      <c r="P13" s="56">
        <f t="shared" ref="P13" si="13">SUM(P12:P12)</f>
        <v>0</v>
      </c>
      <c r="Q13" s="56">
        <f t="shared" ref="Q13" si="14">SUM(Q12:Q12)</f>
        <v>0</v>
      </c>
      <c r="R13" s="56">
        <f t="shared" ref="R13" si="15">SUM(R12:R12)</f>
        <v>0</v>
      </c>
      <c r="S13" s="57" t="str">
        <f t="shared" si="2"/>
        <v>OK</v>
      </c>
    </row>
    <row r="14" spans="1:19" ht="25.95" customHeight="1" x14ac:dyDescent="0.3">
      <c r="A14" s="50" t="s">
        <v>24</v>
      </c>
      <c r="B14" s="444" t="s">
        <v>621</v>
      </c>
      <c r="C14" s="445"/>
      <c r="D14" s="445"/>
      <c r="E14" s="445"/>
      <c r="F14" s="445"/>
      <c r="G14" s="445"/>
      <c r="H14" s="445"/>
      <c r="I14" s="445"/>
      <c r="J14" s="445"/>
      <c r="K14" s="446"/>
      <c r="L14" s="265" t="str">
        <f>IF(SUM(E15+E19+E20+E21+E36+E22+E34)&gt;SUM(E57*Instructiuni!F13),"!!! Atentie prag","")</f>
        <v/>
      </c>
      <c r="M14" s="448" t="str">
        <f t="shared" si="10"/>
        <v>Cheltuieli pentru proiectare și asistență tehnică (cu exceptia subapitolului 3.5  - Consultanță) sunt eligibile cumulat, în limita a 10% din valoarea cheltuielilor eligibile finanțate în cadrul capitolul 4 „Cheltuieli pentru investiția de bază”, conform  cap. 5.3.2 Ghidul Specific)</v>
      </c>
      <c r="N14" s="448"/>
      <c r="O14" s="448"/>
      <c r="P14" s="448"/>
      <c r="Q14" s="448"/>
      <c r="R14" s="448"/>
      <c r="S14" s="19"/>
    </row>
    <row r="15" spans="1:19" ht="15.6" customHeight="1" x14ac:dyDescent="0.3">
      <c r="A15" s="61" t="s">
        <v>156</v>
      </c>
      <c r="B15" s="307" t="s">
        <v>158</v>
      </c>
      <c r="C15" s="53">
        <f>SUM(C16:C18)</f>
        <v>0</v>
      </c>
      <c r="D15" s="53">
        <f t="shared" ref="D15:I15" si="16">SUM(D16:D18)</f>
        <v>0</v>
      </c>
      <c r="E15" s="53">
        <f t="shared" si="16"/>
        <v>0</v>
      </c>
      <c r="F15" s="53">
        <f t="shared" si="16"/>
        <v>0</v>
      </c>
      <c r="G15" s="53">
        <f t="shared" si="16"/>
        <v>0</v>
      </c>
      <c r="H15" s="53">
        <f t="shared" si="16"/>
        <v>0</v>
      </c>
      <c r="I15" s="53">
        <f t="shared" si="16"/>
        <v>0</v>
      </c>
      <c r="J15" s="100"/>
      <c r="K15" s="100"/>
      <c r="L15" s="265"/>
      <c r="M15" s="311" t="str">
        <f>B15</f>
        <v xml:space="preserve">Studii </v>
      </c>
      <c r="N15" s="293">
        <f>SUM(N16:N18)</f>
        <v>0</v>
      </c>
      <c r="O15" s="293">
        <f t="shared" ref="O15:R15" si="17">SUM(O16:O18)</f>
        <v>0</v>
      </c>
      <c r="P15" s="293">
        <f t="shared" si="17"/>
        <v>0</v>
      </c>
      <c r="Q15" s="293">
        <f t="shared" si="17"/>
        <v>0</v>
      </c>
      <c r="R15" s="293">
        <f t="shared" si="17"/>
        <v>0</v>
      </c>
      <c r="S15" s="19" t="str">
        <f t="shared" si="2"/>
        <v>OK</v>
      </c>
    </row>
    <row r="16" spans="1:19" x14ac:dyDescent="0.3">
      <c r="A16" s="61" t="s">
        <v>57</v>
      </c>
      <c r="B16" s="305" t="s">
        <v>157</v>
      </c>
      <c r="C16" s="366"/>
      <c r="D16" s="366"/>
      <c r="E16" s="53">
        <f t="shared" ref="E16:E18" si="18">C16+D16</f>
        <v>0</v>
      </c>
      <c r="F16" s="366"/>
      <c r="G16" s="366"/>
      <c r="H16" s="53">
        <f t="shared" ref="H16:H21" si="19">F16+G16</f>
        <v>0</v>
      </c>
      <c r="I16" s="53">
        <f t="shared" ref="I16:I21" si="20">E16+H16</f>
        <v>0</v>
      </c>
      <c r="J16" s="95" t="s">
        <v>253</v>
      </c>
      <c r="K16" s="95" t="s">
        <v>254</v>
      </c>
      <c r="L16" s="265"/>
      <c r="M16" s="311" t="str">
        <f t="shared" ref="M16:M43" si="21">B16</f>
        <v>Studii de teren</v>
      </c>
      <c r="N16" s="294"/>
      <c r="O16" s="91"/>
      <c r="P16" s="91"/>
      <c r="Q16" s="91"/>
      <c r="R16" s="313">
        <f t="shared" si="1"/>
        <v>0</v>
      </c>
      <c r="S16" s="19" t="str">
        <f t="shared" si="2"/>
        <v>OK</v>
      </c>
    </row>
    <row r="17" spans="1:19" ht="28.8" x14ac:dyDescent="0.3">
      <c r="A17" s="61" t="s">
        <v>159</v>
      </c>
      <c r="B17" s="305" t="s">
        <v>54</v>
      </c>
      <c r="C17" s="366"/>
      <c r="D17" s="366"/>
      <c r="E17" s="53">
        <f t="shared" si="18"/>
        <v>0</v>
      </c>
      <c r="F17" s="366"/>
      <c r="G17" s="366"/>
      <c r="H17" s="53">
        <f t="shared" si="19"/>
        <v>0</v>
      </c>
      <c r="I17" s="53">
        <f t="shared" si="20"/>
        <v>0</v>
      </c>
      <c r="J17" s="95" t="s">
        <v>253</v>
      </c>
      <c r="K17" s="95" t="s">
        <v>255</v>
      </c>
      <c r="L17" s="265"/>
      <c r="M17" s="311" t="str">
        <f t="shared" si="21"/>
        <v>Raport privind impactul asupra mediului</v>
      </c>
      <c r="N17" s="294"/>
      <c r="O17" s="91"/>
      <c r="P17" s="91"/>
      <c r="Q17" s="91"/>
      <c r="R17" s="313">
        <f t="shared" si="1"/>
        <v>0</v>
      </c>
      <c r="S17" s="19" t="str">
        <f t="shared" si="2"/>
        <v>OK</v>
      </c>
    </row>
    <row r="18" spans="1:19" ht="19.2" x14ac:dyDescent="0.3">
      <c r="A18" s="61" t="s">
        <v>160</v>
      </c>
      <c r="B18" s="305" t="s">
        <v>45</v>
      </c>
      <c r="C18" s="366"/>
      <c r="D18" s="366"/>
      <c r="E18" s="53">
        <f t="shared" si="18"/>
        <v>0</v>
      </c>
      <c r="F18" s="366"/>
      <c r="G18" s="366"/>
      <c r="H18" s="53">
        <f t="shared" si="19"/>
        <v>0</v>
      </c>
      <c r="I18" s="53">
        <f t="shared" si="20"/>
        <v>0</v>
      </c>
      <c r="J18" s="95" t="s">
        <v>253</v>
      </c>
      <c r="K18" s="95" t="s">
        <v>256</v>
      </c>
      <c r="L18" s="265"/>
      <c r="M18" s="311" t="str">
        <f t="shared" si="21"/>
        <v>Alte studii specifice</v>
      </c>
      <c r="N18" s="294"/>
      <c r="O18" s="91"/>
      <c r="P18" s="91"/>
      <c r="Q18" s="91"/>
      <c r="R18" s="313">
        <f t="shared" si="1"/>
        <v>0</v>
      </c>
      <c r="S18" s="19" t="str">
        <f t="shared" si="2"/>
        <v>OK</v>
      </c>
    </row>
    <row r="19" spans="1:19" ht="38.4" customHeight="1" x14ac:dyDescent="0.3">
      <c r="A19" s="61" t="s">
        <v>151</v>
      </c>
      <c r="B19" s="305" t="s">
        <v>161</v>
      </c>
      <c r="C19" s="366"/>
      <c r="D19" s="366"/>
      <c r="E19" s="53">
        <f>C19+D19</f>
        <v>0</v>
      </c>
      <c r="F19" s="366"/>
      <c r="G19" s="366"/>
      <c r="H19" s="53">
        <f t="shared" si="19"/>
        <v>0</v>
      </c>
      <c r="I19" s="53">
        <f t="shared" si="20"/>
        <v>0</v>
      </c>
      <c r="J19" s="95" t="s">
        <v>253</v>
      </c>
      <c r="K19" s="95" t="s">
        <v>257</v>
      </c>
      <c r="L19" s="265"/>
      <c r="M19" s="311" t="str">
        <f t="shared" si="21"/>
        <v xml:space="preserve">Documentații suport și cheltuieli pentru obţinerea de  avize, acorduri şi autorizaţii </v>
      </c>
      <c r="N19" s="294"/>
      <c r="O19" s="91"/>
      <c r="P19" s="91"/>
      <c r="Q19" s="91"/>
      <c r="R19" s="313">
        <f t="shared" si="1"/>
        <v>0</v>
      </c>
      <c r="S19" s="19" t="str">
        <f t="shared" si="2"/>
        <v>OK</v>
      </c>
    </row>
    <row r="20" spans="1:19" ht="19.2" x14ac:dyDescent="0.3">
      <c r="A20" s="61" t="s">
        <v>58</v>
      </c>
      <c r="B20" s="305" t="s">
        <v>162</v>
      </c>
      <c r="C20" s="366"/>
      <c r="D20" s="366"/>
      <c r="E20" s="53">
        <f>C20+D20</f>
        <v>0</v>
      </c>
      <c r="F20" s="366"/>
      <c r="G20" s="366"/>
      <c r="H20" s="53">
        <f t="shared" si="19"/>
        <v>0</v>
      </c>
      <c r="I20" s="53">
        <f t="shared" si="20"/>
        <v>0</v>
      </c>
      <c r="J20" s="95" t="s">
        <v>253</v>
      </c>
      <c r="K20" s="95" t="s">
        <v>258</v>
      </c>
      <c r="L20" s="265"/>
      <c r="M20" s="311" t="str">
        <f t="shared" si="21"/>
        <v xml:space="preserve">Expertizare tehnică </v>
      </c>
      <c r="N20" s="294"/>
      <c r="O20" s="91"/>
      <c r="P20" s="91"/>
      <c r="Q20" s="91"/>
      <c r="R20" s="313">
        <f t="shared" si="1"/>
        <v>0</v>
      </c>
      <c r="S20" s="19" t="str">
        <f t="shared" si="2"/>
        <v>OK</v>
      </c>
    </row>
    <row r="21" spans="1:19" ht="43.2" customHeight="1" x14ac:dyDescent="0.3">
      <c r="A21" s="61" t="s">
        <v>59</v>
      </c>
      <c r="B21" s="305" t="s">
        <v>672</v>
      </c>
      <c r="C21" s="366"/>
      <c r="D21" s="366"/>
      <c r="E21" s="53">
        <f>C21+D21</f>
        <v>0</v>
      </c>
      <c r="F21" s="366"/>
      <c r="G21" s="366"/>
      <c r="H21" s="53">
        <f t="shared" si="19"/>
        <v>0</v>
      </c>
      <c r="I21" s="53">
        <f t="shared" si="20"/>
        <v>0</v>
      </c>
      <c r="J21" s="95" t="s">
        <v>253</v>
      </c>
      <c r="K21" s="95" t="s">
        <v>259</v>
      </c>
      <c r="L21" s="265"/>
      <c r="M21" s="311" t="str">
        <f t="shared" si="21"/>
        <v xml:space="preserve">Certificarea performanţei energetice şi auditul energetic al clădirilor, auditul de siguranţă rutieră </v>
      </c>
      <c r="N21" s="294"/>
      <c r="O21" s="91"/>
      <c r="P21" s="91"/>
      <c r="Q21" s="91"/>
      <c r="R21" s="313">
        <f t="shared" si="1"/>
        <v>0</v>
      </c>
      <c r="S21" s="19" t="str">
        <f t="shared" si="2"/>
        <v>OK</v>
      </c>
    </row>
    <row r="22" spans="1:19" x14ac:dyDescent="0.3">
      <c r="A22" s="61" t="s">
        <v>60</v>
      </c>
      <c r="B22" s="305" t="s">
        <v>163</v>
      </c>
      <c r="C22" s="53">
        <f>SUM(C23:C28)</f>
        <v>0</v>
      </c>
      <c r="D22" s="53">
        <f t="shared" ref="D22:I22" si="22">SUM(D23:D28)</f>
        <v>0</v>
      </c>
      <c r="E22" s="53">
        <f t="shared" si="22"/>
        <v>0</v>
      </c>
      <c r="F22" s="53">
        <f t="shared" si="22"/>
        <v>0</v>
      </c>
      <c r="G22" s="53">
        <f t="shared" si="22"/>
        <v>0</v>
      </c>
      <c r="H22" s="53">
        <f t="shared" si="22"/>
        <v>0</v>
      </c>
      <c r="I22" s="53">
        <f t="shared" si="22"/>
        <v>0</v>
      </c>
      <c r="J22" s="95"/>
      <c r="K22" s="95"/>
      <c r="L22" s="265"/>
      <c r="M22" s="311" t="str">
        <f t="shared" si="21"/>
        <v xml:space="preserve">Proiectare </v>
      </c>
      <c r="N22" s="41">
        <f>SUM(N23:N28)</f>
        <v>0</v>
      </c>
      <c r="O22" s="41">
        <f t="shared" ref="O22:R22" si="23">SUM(O23:O28)</f>
        <v>0</v>
      </c>
      <c r="P22" s="41">
        <f t="shared" si="23"/>
        <v>0</v>
      </c>
      <c r="Q22" s="41">
        <f t="shared" si="23"/>
        <v>0</v>
      </c>
      <c r="R22" s="41">
        <f t="shared" si="23"/>
        <v>0</v>
      </c>
      <c r="S22" s="19" t="str">
        <f t="shared" si="2"/>
        <v>OK</v>
      </c>
    </row>
    <row r="23" spans="1:19" s="162" customFormat="1" ht="19.2" x14ac:dyDescent="0.3">
      <c r="A23" s="61" t="s">
        <v>126</v>
      </c>
      <c r="B23" s="305" t="s">
        <v>164</v>
      </c>
      <c r="C23" s="366"/>
      <c r="D23" s="366"/>
      <c r="E23" s="53">
        <f t="shared" ref="E23:E29" si="24">C23+D23</f>
        <v>0</v>
      </c>
      <c r="F23" s="366"/>
      <c r="G23" s="366"/>
      <c r="H23" s="53">
        <f t="shared" ref="H23:H29" si="25">F23+G23</f>
        <v>0</v>
      </c>
      <c r="I23" s="53">
        <f t="shared" ref="I23:I29" si="26">E23+H23</f>
        <v>0</v>
      </c>
      <c r="J23" s="104" t="s">
        <v>253</v>
      </c>
      <c r="K23" s="104" t="s">
        <v>260</v>
      </c>
      <c r="L23" s="265"/>
      <c r="M23" s="311" t="str">
        <f t="shared" si="21"/>
        <v xml:space="preserve">Temă de proiectare                 </v>
      </c>
      <c r="N23" s="38"/>
      <c r="O23" s="23"/>
      <c r="P23" s="23"/>
      <c r="Q23" s="23"/>
      <c r="R23" s="160">
        <f t="shared" si="1"/>
        <v>0</v>
      </c>
      <c r="S23" s="161" t="str">
        <f t="shared" si="2"/>
        <v>OK</v>
      </c>
    </row>
    <row r="24" spans="1:19" s="162" customFormat="1" ht="19.2" x14ac:dyDescent="0.3">
      <c r="A24" s="61" t="s">
        <v>127</v>
      </c>
      <c r="B24" s="305" t="s">
        <v>165</v>
      </c>
      <c r="C24" s="366"/>
      <c r="D24" s="366"/>
      <c r="E24" s="53">
        <f t="shared" si="24"/>
        <v>0</v>
      </c>
      <c r="F24" s="366"/>
      <c r="G24" s="366"/>
      <c r="H24" s="53">
        <f t="shared" si="25"/>
        <v>0</v>
      </c>
      <c r="I24" s="53">
        <f t="shared" si="26"/>
        <v>0</v>
      </c>
      <c r="J24" s="104" t="s">
        <v>253</v>
      </c>
      <c r="K24" s="104" t="s">
        <v>261</v>
      </c>
      <c r="L24" s="265"/>
      <c r="M24" s="311" t="str">
        <f t="shared" si="21"/>
        <v>Studiu de prefezabilitate</v>
      </c>
      <c r="N24" s="38"/>
      <c r="O24" s="23"/>
      <c r="P24" s="23"/>
      <c r="Q24" s="23"/>
      <c r="R24" s="160">
        <f t="shared" si="1"/>
        <v>0</v>
      </c>
      <c r="S24" s="161" t="str">
        <f t="shared" si="2"/>
        <v>OK</v>
      </c>
    </row>
    <row r="25" spans="1:19" s="162" customFormat="1" ht="52.2" customHeight="1" x14ac:dyDescent="0.3">
      <c r="A25" s="61" t="s">
        <v>128</v>
      </c>
      <c r="B25" s="305" t="s">
        <v>166</v>
      </c>
      <c r="C25" s="366"/>
      <c r="D25" s="366"/>
      <c r="E25" s="53">
        <f t="shared" si="24"/>
        <v>0</v>
      </c>
      <c r="F25" s="366"/>
      <c r="G25" s="366"/>
      <c r="H25" s="53">
        <f t="shared" si="25"/>
        <v>0</v>
      </c>
      <c r="I25" s="53">
        <f t="shared" si="26"/>
        <v>0</v>
      </c>
      <c r="J25" s="104" t="s">
        <v>253</v>
      </c>
      <c r="K25" s="104" t="s">
        <v>262</v>
      </c>
      <c r="L25" s="265"/>
      <c r="M25" s="311" t="str">
        <f t="shared" si="21"/>
        <v xml:space="preserve">Studiu de fezabilitate/documentaţie de avizare a lucrărilor de intervenţii şi deviz general                             </v>
      </c>
      <c r="N25" s="38"/>
      <c r="O25" s="23"/>
      <c r="P25" s="23"/>
      <c r="Q25" s="23"/>
      <c r="R25" s="160">
        <f t="shared" si="1"/>
        <v>0</v>
      </c>
      <c r="S25" s="161" t="str">
        <f t="shared" si="2"/>
        <v>OK</v>
      </c>
    </row>
    <row r="26" spans="1:19" s="162" customFormat="1" ht="42" customHeight="1" x14ac:dyDescent="0.3">
      <c r="A26" s="61" t="s">
        <v>129</v>
      </c>
      <c r="B26" s="305" t="s">
        <v>167</v>
      </c>
      <c r="C26" s="366"/>
      <c r="D26" s="366"/>
      <c r="E26" s="53">
        <f t="shared" si="24"/>
        <v>0</v>
      </c>
      <c r="F26" s="366"/>
      <c r="G26" s="366"/>
      <c r="H26" s="53">
        <f t="shared" si="25"/>
        <v>0</v>
      </c>
      <c r="I26" s="53">
        <f t="shared" si="26"/>
        <v>0</v>
      </c>
      <c r="J26" s="104" t="s">
        <v>253</v>
      </c>
      <c r="K26" s="104" t="s">
        <v>263</v>
      </c>
      <c r="L26" s="265"/>
      <c r="M26" s="311" t="str">
        <f t="shared" si="21"/>
        <v>Documentaţiile tehnice necesare în vederea obţinerii avizelor/acordurilor/   autorizaţiilor</v>
      </c>
      <c r="N26" s="38"/>
      <c r="O26" s="23"/>
      <c r="P26" s="23"/>
      <c r="Q26" s="23"/>
      <c r="R26" s="160">
        <f t="shared" si="1"/>
        <v>0</v>
      </c>
      <c r="S26" s="161" t="str">
        <f t="shared" si="2"/>
        <v>OK</v>
      </c>
    </row>
    <row r="27" spans="1:19" s="162" customFormat="1" ht="41.4" customHeight="1" x14ac:dyDescent="0.3">
      <c r="A27" s="61" t="s">
        <v>130</v>
      </c>
      <c r="B27" s="305" t="s">
        <v>168</v>
      </c>
      <c r="C27" s="366"/>
      <c r="D27" s="366"/>
      <c r="E27" s="53">
        <f t="shared" si="24"/>
        <v>0</v>
      </c>
      <c r="F27" s="366"/>
      <c r="G27" s="366"/>
      <c r="H27" s="53">
        <f t="shared" si="25"/>
        <v>0</v>
      </c>
      <c r="I27" s="53">
        <f t="shared" si="26"/>
        <v>0</v>
      </c>
      <c r="J27" s="104" t="s">
        <v>253</v>
      </c>
      <c r="K27" s="104" t="s">
        <v>264</v>
      </c>
      <c r="L27" s="265"/>
      <c r="M27" s="311" t="str">
        <f t="shared" si="21"/>
        <v>Verificarea tehnică de calitate a  proiectului tehnic şi a detaliilor de     execuţie</v>
      </c>
      <c r="N27" s="38"/>
      <c r="O27" s="23"/>
      <c r="P27" s="23"/>
      <c r="Q27" s="23"/>
      <c r="R27" s="160">
        <f t="shared" si="1"/>
        <v>0</v>
      </c>
      <c r="S27" s="161" t="str">
        <f t="shared" si="2"/>
        <v>OK</v>
      </c>
    </row>
    <row r="28" spans="1:19" s="162" customFormat="1" ht="30.6" customHeight="1" x14ac:dyDescent="0.3">
      <c r="A28" s="61" t="s">
        <v>144</v>
      </c>
      <c r="B28" s="305" t="s">
        <v>169</v>
      </c>
      <c r="C28" s="366"/>
      <c r="D28" s="366"/>
      <c r="E28" s="53">
        <f t="shared" si="24"/>
        <v>0</v>
      </c>
      <c r="F28" s="366"/>
      <c r="G28" s="366"/>
      <c r="H28" s="53">
        <f t="shared" si="25"/>
        <v>0</v>
      </c>
      <c r="I28" s="53">
        <f t="shared" si="26"/>
        <v>0</v>
      </c>
      <c r="J28" s="104" t="s">
        <v>253</v>
      </c>
      <c r="K28" s="104" t="s">
        <v>265</v>
      </c>
      <c r="L28" s="265"/>
      <c r="M28" s="311" t="str">
        <f t="shared" si="21"/>
        <v xml:space="preserve">Proiect tehnic şi detalii de  execuţie     </v>
      </c>
      <c r="N28" s="38"/>
      <c r="O28" s="23"/>
      <c r="P28" s="23"/>
      <c r="Q28" s="23"/>
      <c r="R28" s="160">
        <f t="shared" si="1"/>
        <v>0</v>
      </c>
      <c r="S28" s="161" t="str">
        <f t="shared" si="2"/>
        <v>OK</v>
      </c>
    </row>
    <row r="29" spans="1:19" s="162" customFormat="1" ht="26.4" customHeight="1" x14ac:dyDescent="0.3">
      <c r="A29" s="61" t="s">
        <v>131</v>
      </c>
      <c r="B29" s="305" t="s">
        <v>170</v>
      </c>
      <c r="C29" s="366"/>
      <c r="D29" s="366"/>
      <c r="E29" s="53">
        <f t="shared" si="24"/>
        <v>0</v>
      </c>
      <c r="F29" s="366"/>
      <c r="G29" s="366"/>
      <c r="H29" s="53">
        <f t="shared" si="25"/>
        <v>0</v>
      </c>
      <c r="I29" s="53">
        <f t="shared" si="26"/>
        <v>0</v>
      </c>
      <c r="J29" s="104" t="s">
        <v>286</v>
      </c>
      <c r="K29" s="104" t="s">
        <v>480</v>
      </c>
      <c r="L29" s="265"/>
      <c r="M29" s="311" t="str">
        <f t="shared" si="21"/>
        <v xml:space="preserve">Organizarea procedurilor de achiziţie     </v>
      </c>
      <c r="N29" s="38"/>
      <c r="O29" s="23"/>
      <c r="P29" s="23"/>
      <c r="Q29" s="23"/>
      <c r="R29" s="160">
        <f t="shared" si="1"/>
        <v>0</v>
      </c>
      <c r="S29" s="161" t="str">
        <f t="shared" si="2"/>
        <v>OK</v>
      </c>
    </row>
    <row r="30" spans="1:19" s="162" customFormat="1" ht="16.95" customHeight="1" x14ac:dyDescent="0.3">
      <c r="A30" s="61" t="s">
        <v>132</v>
      </c>
      <c r="B30" s="305" t="s">
        <v>44</v>
      </c>
      <c r="C30" s="53">
        <f>C31+C35</f>
        <v>0</v>
      </c>
      <c r="D30" s="53">
        <f t="shared" ref="D30:I30" si="27">D31+D35</f>
        <v>0</v>
      </c>
      <c r="E30" s="53">
        <f>E31+E35</f>
        <v>0</v>
      </c>
      <c r="F30" s="53">
        <f t="shared" si="27"/>
        <v>0</v>
      </c>
      <c r="G30" s="53">
        <f t="shared" si="27"/>
        <v>0</v>
      </c>
      <c r="H30" s="53">
        <f t="shared" si="27"/>
        <v>0</v>
      </c>
      <c r="I30" s="53">
        <f t="shared" si="27"/>
        <v>0</v>
      </c>
      <c r="J30" s="104"/>
      <c r="K30" s="104"/>
      <c r="L30" s="265"/>
      <c r="M30" s="311" t="str">
        <f t="shared" si="21"/>
        <v>Consultanţă</v>
      </c>
      <c r="N30" s="53">
        <f>N31+N35</f>
        <v>0</v>
      </c>
      <c r="O30" s="53">
        <f t="shared" ref="O30:R30" si="28">O31+O35</f>
        <v>0</v>
      </c>
      <c r="P30" s="53">
        <f t="shared" si="28"/>
        <v>0</v>
      </c>
      <c r="Q30" s="53">
        <f t="shared" si="28"/>
        <v>0</v>
      </c>
      <c r="R30" s="53">
        <f t="shared" si="28"/>
        <v>0</v>
      </c>
      <c r="S30" s="161" t="str">
        <f t="shared" si="2"/>
        <v>OK</v>
      </c>
    </row>
    <row r="31" spans="1:19" s="162" customFormat="1" ht="28.95" customHeight="1" x14ac:dyDescent="0.3">
      <c r="A31" s="61" t="s">
        <v>171</v>
      </c>
      <c r="B31" s="305" t="s">
        <v>172</v>
      </c>
      <c r="C31" s="369">
        <f>C32+C33+C34</f>
        <v>0</v>
      </c>
      <c r="D31" s="369">
        <f t="shared" ref="D31:I31" si="29">D32+D33+D34</f>
        <v>0</v>
      </c>
      <c r="E31" s="369">
        <f>E32+E33+E34</f>
        <v>0</v>
      </c>
      <c r="F31" s="369">
        <f t="shared" si="29"/>
        <v>0</v>
      </c>
      <c r="G31" s="369">
        <f t="shared" si="29"/>
        <v>0</v>
      </c>
      <c r="H31" s="369">
        <f t="shared" si="29"/>
        <v>0</v>
      </c>
      <c r="I31" s="369">
        <f t="shared" si="29"/>
        <v>0</v>
      </c>
      <c r="J31" s="104"/>
      <c r="K31" s="104"/>
      <c r="L31" s="265"/>
      <c r="M31" s="311" t="str">
        <f t="shared" si="21"/>
        <v>Managementul de proiect pentru obiectivul de investiţii</v>
      </c>
      <c r="N31" s="51">
        <f>N32+N33+N34</f>
        <v>0</v>
      </c>
      <c r="O31" s="51">
        <f t="shared" ref="O31:R31" si="30">O32+O33+O34</f>
        <v>0</v>
      </c>
      <c r="P31" s="51">
        <f t="shared" si="30"/>
        <v>0</v>
      </c>
      <c r="Q31" s="51">
        <f t="shared" si="30"/>
        <v>0</v>
      </c>
      <c r="R31" s="51">
        <f t="shared" si="30"/>
        <v>0</v>
      </c>
      <c r="S31" s="161" t="str">
        <f t="shared" si="2"/>
        <v>OK</v>
      </c>
    </row>
    <row r="32" spans="1:19" s="162" customFormat="1" ht="28.8" x14ac:dyDescent="0.3">
      <c r="A32" s="61" t="s">
        <v>174</v>
      </c>
      <c r="B32" s="305" t="s">
        <v>173</v>
      </c>
      <c r="C32" s="366"/>
      <c r="D32" s="366"/>
      <c r="E32" s="53">
        <f>C32+D32</f>
        <v>0</v>
      </c>
      <c r="F32" s="366"/>
      <c r="G32" s="366"/>
      <c r="H32" s="53">
        <f>F32+G32</f>
        <v>0</v>
      </c>
      <c r="I32" s="53">
        <f>E32+H32</f>
        <v>0</v>
      </c>
      <c r="J32" s="104" t="s">
        <v>286</v>
      </c>
      <c r="K32" s="104" t="s">
        <v>480</v>
      </c>
      <c r="L32" s="265"/>
      <c r="M32" s="311" t="str">
        <f t="shared" si="21"/>
        <v xml:space="preserve">Servicii de consultanță la elaborarea cererii de finanțare </v>
      </c>
      <c r="N32" s="38"/>
      <c r="O32" s="23"/>
      <c r="P32" s="23"/>
      <c r="Q32" s="23"/>
      <c r="R32" s="160">
        <f t="shared" si="1"/>
        <v>0</v>
      </c>
      <c r="S32" s="161" t="str">
        <f t="shared" si="2"/>
        <v>OK</v>
      </c>
    </row>
    <row r="33" spans="1:19" s="162" customFormat="1" ht="36" x14ac:dyDescent="0.3">
      <c r="A33" s="61" t="s">
        <v>176</v>
      </c>
      <c r="B33" s="305" t="s">
        <v>175</v>
      </c>
      <c r="C33" s="366"/>
      <c r="D33" s="366"/>
      <c r="E33" s="53">
        <f>C33+D33</f>
        <v>0</v>
      </c>
      <c r="F33" s="366"/>
      <c r="G33" s="366"/>
      <c r="H33" s="53">
        <f>F33+G33</f>
        <v>0</v>
      </c>
      <c r="I33" s="53">
        <f>E33+H33</f>
        <v>0</v>
      </c>
      <c r="J33" s="104" t="s">
        <v>286</v>
      </c>
      <c r="K33" s="104" t="s">
        <v>480</v>
      </c>
      <c r="L33" s="265"/>
      <c r="M33" s="311" t="str">
        <f t="shared" si="21"/>
        <v xml:space="preserve">Servicii de consultanță în domeniul managementului de proiect </v>
      </c>
      <c r="N33" s="38"/>
      <c r="O33" s="23"/>
      <c r="P33" s="23"/>
      <c r="Q33" s="23"/>
      <c r="R33" s="160">
        <f t="shared" si="1"/>
        <v>0</v>
      </c>
      <c r="S33" s="161" t="str">
        <f t="shared" si="2"/>
        <v>OK</v>
      </c>
    </row>
    <row r="34" spans="1:19" s="162" customFormat="1" ht="39" customHeight="1" x14ac:dyDescent="0.3">
      <c r="A34" s="61" t="s">
        <v>202</v>
      </c>
      <c r="B34" s="305" t="s">
        <v>622</v>
      </c>
      <c r="C34" s="366"/>
      <c r="D34" s="366"/>
      <c r="E34" s="53">
        <f>C34+D34</f>
        <v>0</v>
      </c>
      <c r="F34" s="366"/>
      <c r="G34" s="366"/>
      <c r="H34" s="53">
        <f>F34+G34</f>
        <v>0</v>
      </c>
      <c r="I34" s="53">
        <f>E34+H34</f>
        <v>0</v>
      </c>
      <c r="J34" s="104" t="s">
        <v>253</v>
      </c>
      <c r="K34" s="104" t="s">
        <v>348</v>
      </c>
      <c r="L34" s="265"/>
      <c r="M34" s="311" t="str">
        <f t="shared" si="21"/>
        <v>Servicii de consultanță și expertiză în elaborarea/actualizarea SIDU</v>
      </c>
      <c r="N34" s="38"/>
      <c r="O34" s="23"/>
      <c r="P34" s="23"/>
      <c r="Q34" s="23"/>
      <c r="R34" s="160">
        <f t="shared" si="1"/>
        <v>0</v>
      </c>
      <c r="S34" s="161" t="str">
        <f t="shared" si="2"/>
        <v>OK</v>
      </c>
    </row>
    <row r="35" spans="1:19" s="162" customFormat="1" ht="19.95" customHeight="1" x14ac:dyDescent="0.3">
      <c r="A35" s="61" t="s">
        <v>133</v>
      </c>
      <c r="B35" s="305" t="s">
        <v>177</v>
      </c>
      <c r="C35" s="366"/>
      <c r="D35" s="366"/>
      <c r="E35" s="53">
        <f>C35+D35</f>
        <v>0</v>
      </c>
      <c r="F35" s="366"/>
      <c r="G35" s="366"/>
      <c r="H35" s="53">
        <f>F35+G35</f>
        <v>0</v>
      </c>
      <c r="I35" s="53">
        <f>E35+H35</f>
        <v>0</v>
      </c>
      <c r="J35" s="104" t="s">
        <v>286</v>
      </c>
      <c r="K35" s="104" t="s">
        <v>480</v>
      </c>
      <c r="L35" s="265"/>
      <c r="M35" s="311" t="str">
        <f t="shared" si="21"/>
        <v>Auditul financiar</v>
      </c>
      <c r="N35" s="38"/>
      <c r="O35" s="23"/>
      <c r="P35" s="23"/>
      <c r="Q35" s="23"/>
      <c r="R35" s="160">
        <f t="shared" si="1"/>
        <v>0</v>
      </c>
      <c r="S35" s="161" t="str">
        <f t="shared" si="2"/>
        <v>OK</v>
      </c>
    </row>
    <row r="36" spans="1:19" x14ac:dyDescent="0.3">
      <c r="A36" s="62" t="s">
        <v>178</v>
      </c>
      <c r="B36" s="305" t="s">
        <v>179</v>
      </c>
      <c r="C36" s="370">
        <f>C37+C40+C41</f>
        <v>0</v>
      </c>
      <c r="D36" s="370">
        <f t="shared" ref="D36:I36" si="31">D37+D40+D41</f>
        <v>0</v>
      </c>
      <c r="E36" s="370">
        <f t="shared" si="31"/>
        <v>0</v>
      </c>
      <c r="F36" s="370">
        <f t="shared" si="31"/>
        <v>0</v>
      </c>
      <c r="G36" s="370">
        <f t="shared" si="31"/>
        <v>0</v>
      </c>
      <c r="H36" s="370">
        <f t="shared" si="31"/>
        <v>0</v>
      </c>
      <c r="I36" s="370">
        <f t="shared" si="31"/>
        <v>0</v>
      </c>
      <c r="J36" s="103"/>
      <c r="K36" s="103"/>
      <c r="L36" s="321"/>
      <c r="M36" s="311" t="str">
        <f t="shared" si="21"/>
        <v>Asistență tehnică</v>
      </c>
      <c r="N36" s="370">
        <f>N37+N40+N41</f>
        <v>0</v>
      </c>
      <c r="O36" s="370">
        <f t="shared" ref="O36:Q36" si="32">O37+O40+O41</f>
        <v>0</v>
      </c>
      <c r="P36" s="370">
        <f t="shared" si="32"/>
        <v>0</v>
      </c>
      <c r="Q36" s="370">
        <f t="shared" si="32"/>
        <v>0</v>
      </c>
      <c r="R36" s="370">
        <f>R37+R40+R41</f>
        <v>0</v>
      </c>
      <c r="S36" s="19" t="str">
        <f t="shared" si="2"/>
        <v>OK</v>
      </c>
    </row>
    <row r="37" spans="1:19" s="162" customFormat="1" ht="29.4" customHeight="1" x14ac:dyDescent="0.3">
      <c r="A37" s="164" t="s">
        <v>180</v>
      </c>
      <c r="B37" s="305" t="s">
        <v>181</v>
      </c>
      <c r="C37" s="371">
        <f>C38+C39</f>
        <v>0</v>
      </c>
      <c r="D37" s="371">
        <f t="shared" ref="D37:I37" si="33">D38+D39</f>
        <v>0</v>
      </c>
      <c r="E37" s="371">
        <f t="shared" si="33"/>
        <v>0</v>
      </c>
      <c r="F37" s="371">
        <f t="shared" si="33"/>
        <v>0</v>
      </c>
      <c r="G37" s="371">
        <f t="shared" si="33"/>
        <v>0</v>
      </c>
      <c r="H37" s="371">
        <f t="shared" si="33"/>
        <v>0</v>
      </c>
      <c r="I37" s="371">
        <f t="shared" si="33"/>
        <v>0</v>
      </c>
      <c r="J37" s="165"/>
      <c r="K37" s="165"/>
      <c r="L37" s="321"/>
      <c r="M37" s="311" t="str">
        <f t="shared" si="21"/>
        <v xml:space="preserve">Asistenţă tehnică din partea proiectantului </v>
      </c>
      <c r="N37" s="371">
        <f>N38+N39</f>
        <v>0</v>
      </c>
      <c r="O37" s="371">
        <f t="shared" ref="O37:R37" si="34">O38+O39</f>
        <v>0</v>
      </c>
      <c r="P37" s="371">
        <f t="shared" si="34"/>
        <v>0</v>
      </c>
      <c r="Q37" s="371">
        <f t="shared" si="34"/>
        <v>0</v>
      </c>
      <c r="R37" s="371">
        <f t="shared" si="34"/>
        <v>0</v>
      </c>
      <c r="S37" s="161" t="str">
        <f t="shared" si="2"/>
        <v>OK</v>
      </c>
    </row>
    <row r="38" spans="1:19" s="162" customFormat="1" ht="28.8" x14ac:dyDescent="0.3">
      <c r="A38" s="164" t="s">
        <v>134</v>
      </c>
      <c r="B38" s="305" t="s">
        <v>182</v>
      </c>
      <c r="C38" s="366"/>
      <c r="D38" s="366"/>
      <c r="E38" s="53">
        <f>C38+D38</f>
        <v>0</v>
      </c>
      <c r="F38" s="366"/>
      <c r="G38" s="366"/>
      <c r="H38" s="53">
        <f>F38+G38</f>
        <v>0</v>
      </c>
      <c r="I38" s="53">
        <f>E38+H38</f>
        <v>0</v>
      </c>
      <c r="J38" s="167" t="s">
        <v>253</v>
      </c>
      <c r="K38" s="167" t="s">
        <v>282</v>
      </c>
      <c r="L38" s="321"/>
      <c r="M38" s="311" t="str">
        <f t="shared" si="21"/>
        <v xml:space="preserve"> pe perioada de execuţie a lucrărilor </v>
      </c>
      <c r="N38" s="38"/>
      <c r="O38" s="23"/>
      <c r="P38" s="23"/>
      <c r="Q38" s="23"/>
      <c r="R38" s="160">
        <f t="shared" si="1"/>
        <v>0</v>
      </c>
      <c r="S38" s="161" t="str">
        <f t="shared" si="2"/>
        <v>OK</v>
      </c>
    </row>
    <row r="39" spans="1:19" s="162" customFormat="1" ht="64.95" customHeight="1" x14ac:dyDescent="0.3">
      <c r="A39" s="164" t="s">
        <v>135</v>
      </c>
      <c r="B39" s="305" t="s">
        <v>183</v>
      </c>
      <c r="C39" s="366"/>
      <c r="D39" s="366"/>
      <c r="E39" s="53">
        <f>C39+D39</f>
        <v>0</v>
      </c>
      <c r="F39" s="366"/>
      <c r="G39" s="366"/>
      <c r="H39" s="53">
        <f>F39+G39</f>
        <v>0</v>
      </c>
      <c r="I39" s="53">
        <f>E39+H39</f>
        <v>0</v>
      </c>
      <c r="J39" s="167" t="s">
        <v>253</v>
      </c>
      <c r="K39" s="167" t="s">
        <v>282</v>
      </c>
      <c r="L39" s="321"/>
      <c r="M39" s="311" t="str">
        <f t="shared" si="21"/>
        <v xml:space="preserve"> pentru participarea proiectantului la fazele incluse în programul de control al lucrărilor de execuţie, avizat de către Inspectoratul de Stat în Construcţii </v>
      </c>
      <c r="N39" s="38"/>
      <c r="O39" s="23"/>
      <c r="P39" s="23"/>
      <c r="Q39" s="23"/>
      <c r="R39" s="160">
        <f t="shared" si="1"/>
        <v>0</v>
      </c>
      <c r="S39" s="161" t="str">
        <f t="shared" si="2"/>
        <v>OK</v>
      </c>
    </row>
    <row r="40" spans="1:19" s="162" customFormat="1" ht="19.2" x14ac:dyDescent="0.3">
      <c r="A40" s="164" t="s">
        <v>136</v>
      </c>
      <c r="B40" s="305" t="s">
        <v>46</v>
      </c>
      <c r="C40" s="366"/>
      <c r="D40" s="366"/>
      <c r="E40" s="53">
        <f>C40+D40</f>
        <v>0</v>
      </c>
      <c r="F40" s="366"/>
      <c r="G40" s="366"/>
      <c r="H40" s="53">
        <f>F40+G40</f>
        <v>0</v>
      </c>
      <c r="I40" s="53">
        <f>E40+H40</f>
        <v>0</v>
      </c>
      <c r="J40" s="167" t="s">
        <v>253</v>
      </c>
      <c r="K40" s="167" t="s">
        <v>283</v>
      </c>
      <c r="L40" s="325"/>
      <c r="M40" s="311" t="str">
        <f t="shared" si="21"/>
        <v>Dirigenţie de şantier</v>
      </c>
      <c r="N40" s="38"/>
      <c r="O40" s="23"/>
      <c r="P40" s="23"/>
      <c r="Q40" s="23"/>
      <c r="R40" s="160">
        <f t="shared" si="1"/>
        <v>0</v>
      </c>
      <c r="S40" s="161" t="str">
        <f t="shared" si="2"/>
        <v>OK</v>
      </c>
    </row>
    <row r="41" spans="1:19" s="162" customFormat="1" ht="60" x14ac:dyDescent="0.3">
      <c r="A41" s="164" t="s">
        <v>673</v>
      </c>
      <c r="B41" s="305" t="s">
        <v>674</v>
      </c>
      <c r="C41" s="366"/>
      <c r="D41" s="366"/>
      <c r="E41" s="53">
        <f>C41+D41</f>
        <v>0</v>
      </c>
      <c r="F41" s="366"/>
      <c r="G41" s="366"/>
      <c r="H41" s="53">
        <f>F41+G41</f>
        <v>0</v>
      </c>
      <c r="I41" s="53">
        <f>E41+H41</f>
        <v>0</v>
      </c>
      <c r="J41" s="167" t="s">
        <v>253</v>
      </c>
      <c r="K41" s="167" t="s">
        <v>660</v>
      </c>
      <c r="L41" s="325"/>
      <c r="M41" s="311" t="str">
        <f t="shared" ref="M41" si="35">B41</f>
        <v xml:space="preserve"> Coordonator în materie de securitate şi sănătate - conform  Hotărârii Guvernului nr. 300/2006, cu modificările şi completările  ulterioare  </v>
      </c>
      <c r="N41" s="38"/>
      <c r="O41" s="23"/>
      <c r="P41" s="23"/>
      <c r="Q41" s="23"/>
      <c r="R41" s="160">
        <f t="shared" ref="R41" si="36">SUM(N41:Q41)</f>
        <v>0</v>
      </c>
      <c r="S41" s="161" t="str">
        <f t="shared" ref="S41" si="37">IF(R41=I41,"OK","ERROR")</f>
        <v>OK</v>
      </c>
    </row>
    <row r="42" spans="1:19" s="58" customFormat="1" x14ac:dyDescent="0.3">
      <c r="A42" s="54"/>
      <c r="B42" s="55" t="s">
        <v>62</v>
      </c>
      <c r="C42" s="56">
        <f>SUM(C15+C19+C20+C21+C22+C29+C30+C36)</f>
        <v>0</v>
      </c>
      <c r="D42" s="56">
        <f t="shared" ref="D42:I42" si="38">SUM(D15+D19+D20+D21+D22+D29+D30+D36)</f>
        <v>0</v>
      </c>
      <c r="E42" s="56">
        <f t="shared" si="38"/>
        <v>0</v>
      </c>
      <c r="F42" s="56">
        <f t="shared" si="38"/>
        <v>0</v>
      </c>
      <c r="G42" s="56">
        <f t="shared" si="38"/>
        <v>0</v>
      </c>
      <c r="H42" s="56">
        <f t="shared" si="38"/>
        <v>0</v>
      </c>
      <c r="I42" s="56">
        <f t="shared" si="38"/>
        <v>0</v>
      </c>
      <c r="J42" s="102"/>
      <c r="K42" s="102"/>
      <c r="L42" s="265"/>
      <c r="M42" s="311" t="str">
        <f t="shared" si="21"/>
        <v> TOTAL CAPITOL 3</v>
      </c>
      <c r="N42" s="56">
        <f>SUM(N15+N19+N20+N21+N22+N29+N30+N36)</f>
        <v>0</v>
      </c>
      <c r="O42" s="56">
        <f t="shared" ref="O42:R42" si="39">SUM(O15+O19+O20+O21+O22+O29+O30+O36)</f>
        <v>0</v>
      </c>
      <c r="P42" s="56">
        <f t="shared" si="39"/>
        <v>0</v>
      </c>
      <c r="Q42" s="56">
        <f t="shared" si="39"/>
        <v>0</v>
      </c>
      <c r="R42" s="56">
        <f t="shared" si="39"/>
        <v>0</v>
      </c>
      <c r="S42" s="57" t="str">
        <f t="shared" si="2"/>
        <v>OK</v>
      </c>
    </row>
    <row r="43" spans="1:19" ht="15.6" customHeight="1" x14ac:dyDescent="0.3">
      <c r="A43" s="50" t="s">
        <v>184</v>
      </c>
      <c r="B43" s="426" t="s">
        <v>25</v>
      </c>
      <c r="C43" s="427"/>
      <c r="D43" s="427"/>
      <c r="E43" s="427"/>
      <c r="F43" s="427"/>
      <c r="G43" s="427"/>
      <c r="H43" s="427"/>
      <c r="I43" s="427"/>
      <c r="J43" s="100"/>
      <c r="K43" s="100"/>
      <c r="L43" s="265"/>
      <c r="M43" s="448" t="str">
        <f t="shared" si="21"/>
        <v>Cheltuieli pentru investiţia de bază</v>
      </c>
      <c r="N43" s="448"/>
      <c r="O43" s="448"/>
      <c r="P43" s="448"/>
      <c r="Q43" s="448"/>
      <c r="R43" s="52"/>
      <c r="S43" s="19" t="str">
        <f t="shared" si="2"/>
        <v>OK</v>
      </c>
    </row>
    <row r="44" spans="1:19" ht="36.6" customHeight="1" x14ac:dyDescent="0.3">
      <c r="A44" s="61" t="s">
        <v>55</v>
      </c>
      <c r="B44" s="307" t="s">
        <v>469</v>
      </c>
      <c r="C44" s="38"/>
      <c r="D44" s="38"/>
      <c r="E44" s="296">
        <f t="shared" ref="E44:E56" si="40">C44+D44</f>
        <v>0</v>
      </c>
      <c r="F44" s="38"/>
      <c r="G44" s="38"/>
      <c r="H44" s="296">
        <f t="shared" ref="H44:H56" si="41">F44+G44</f>
        <v>0</v>
      </c>
      <c r="I44" s="296">
        <f t="shared" ref="I44:I56" si="42">E44+H44</f>
        <v>0</v>
      </c>
      <c r="J44" s="94" t="s">
        <v>248</v>
      </c>
      <c r="K44" s="94" t="s">
        <v>266</v>
      </c>
      <c r="L44" s="265"/>
      <c r="M44" s="311" t="str">
        <f>B44</f>
        <v>Construcţii şi instalaţii (inclusiv cheltuieli auxiliare investiției de bază)</v>
      </c>
      <c r="N44" s="315"/>
      <c r="O44" s="318"/>
      <c r="P44" s="318"/>
      <c r="Q44" s="318"/>
      <c r="R44" s="314">
        <f t="shared" si="1"/>
        <v>0</v>
      </c>
      <c r="S44" s="19" t="str">
        <f t="shared" si="2"/>
        <v>OK</v>
      </c>
    </row>
    <row r="45" spans="1:19" s="162" customFormat="1" ht="45.6" customHeight="1" x14ac:dyDescent="0.3">
      <c r="A45" s="61"/>
      <c r="B45" s="307" t="s">
        <v>470</v>
      </c>
      <c r="C45" s="38"/>
      <c r="D45" s="38"/>
      <c r="E45" s="296">
        <f t="shared" si="40"/>
        <v>0</v>
      </c>
      <c r="F45" s="38"/>
      <c r="G45" s="38"/>
      <c r="H45" s="296">
        <f t="shared" si="41"/>
        <v>0</v>
      </c>
      <c r="I45" s="296">
        <f t="shared" si="42"/>
        <v>0</v>
      </c>
      <c r="J45" s="168"/>
      <c r="K45" s="168"/>
      <c r="L45" s="326"/>
      <c r="M45" s="311" t="str">
        <f t="shared" ref="M45:M57" si="43">B45</f>
        <v>Din care: Construcţii, instalaţii aferente cheltuielilor auxiliare investiției de bază</v>
      </c>
      <c r="N45" s="315"/>
      <c r="O45" s="316"/>
      <c r="P45" s="316"/>
      <c r="Q45" s="316"/>
      <c r="R45" s="317">
        <f t="shared" si="1"/>
        <v>0</v>
      </c>
      <c r="S45" s="161" t="str">
        <f>IF(R45=I45,"OK","ERROR")</f>
        <v>OK</v>
      </c>
    </row>
    <row r="46" spans="1:19" s="162" customFormat="1" ht="53.4" customHeight="1" x14ac:dyDescent="0.3">
      <c r="A46" s="61" t="s">
        <v>48</v>
      </c>
      <c r="B46" s="307" t="s">
        <v>675</v>
      </c>
      <c r="C46" s="38"/>
      <c r="D46" s="38"/>
      <c r="E46" s="296">
        <f t="shared" si="40"/>
        <v>0</v>
      </c>
      <c r="F46" s="38"/>
      <c r="G46" s="38"/>
      <c r="H46" s="296">
        <f t="shared" si="41"/>
        <v>0</v>
      </c>
      <c r="I46" s="296">
        <f t="shared" si="42"/>
        <v>0</v>
      </c>
      <c r="J46" s="168" t="s">
        <v>248</v>
      </c>
      <c r="K46" s="168" t="s">
        <v>267</v>
      </c>
      <c r="L46" s="326"/>
      <c r="M46" s="311" t="str">
        <f t="shared" si="43"/>
        <v>Montaj utilaje, echipamente tehnologice şi funcţionale (inclusiv cheltuieli auxiliare investiției de bază)</v>
      </c>
      <c r="N46" s="315"/>
      <c r="O46" s="316"/>
      <c r="P46" s="316"/>
      <c r="Q46" s="316"/>
      <c r="R46" s="317">
        <f t="shared" si="1"/>
        <v>0</v>
      </c>
      <c r="S46" s="161" t="str">
        <f t="shared" si="2"/>
        <v>OK</v>
      </c>
    </row>
    <row r="47" spans="1:19" ht="72" customHeight="1" x14ac:dyDescent="0.3">
      <c r="A47" s="61"/>
      <c r="B47" s="307" t="s">
        <v>471</v>
      </c>
      <c r="C47" s="38"/>
      <c r="D47" s="38"/>
      <c r="E47" s="296">
        <f t="shared" si="40"/>
        <v>0</v>
      </c>
      <c r="F47" s="38"/>
      <c r="G47" s="38"/>
      <c r="H47" s="296">
        <f t="shared" si="41"/>
        <v>0</v>
      </c>
      <c r="I47" s="296">
        <f t="shared" si="42"/>
        <v>0</v>
      </c>
      <c r="J47" s="94"/>
      <c r="K47" s="94"/>
      <c r="L47" s="265"/>
      <c r="M47" s="311" t="str">
        <f t="shared" si="43"/>
        <v>Din care: Montaj utilaje, echipamente tehnologice şi funcţionale    aferente cheltuielilor auxiliare investiției de bază</v>
      </c>
      <c r="N47" s="315"/>
      <c r="O47" s="318"/>
      <c r="P47" s="318"/>
      <c r="Q47" s="318"/>
      <c r="R47" s="314">
        <f t="shared" ref="R47" si="44">SUM(N47:Q47)</f>
        <v>0</v>
      </c>
      <c r="S47" s="19" t="str">
        <f>IF(R47=I47,"OK","ERROR")</f>
        <v>OK</v>
      </c>
    </row>
    <row r="48" spans="1:19" ht="48" x14ac:dyDescent="0.3">
      <c r="A48" s="61" t="s">
        <v>137</v>
      </c>
      <c r="B48" s="307" t="s">
        <v>676</v>
      </c>
      <c r="C48" s="38"/>
      <c r="D48" s="38"/>
      <c r="E48" s="296">
        <f t="shared" si="40"/>
        <v>0</v>
      </c>
      <c r="F48" s="38"/>
      <c r="G48" s="38"/>
      <c r="H48" s="296">
        <f t="shared" si="41"/>
        <v>0</v>
      </c>
      <c r="I48" s="296">
        <f t="shared" si="42"/>
        <v>0</v>
      </c>
      <c r="J48" s="94" t="s">
        <v>248</v>
      </c>
      <c r="K48" s="94" t="s">
        <v>268</v>
      </c>
      <c r="L48" s="265"/>
      <c r="M48" s="311" t="str">
        <f t="shared" si="43"/>
        <v>Utilaje, echipamente tehnologice şi funcţionale care necesită montaj (inclusiv cheltuieli auxiliare investiției de bază)</v>
      </c>
      <c r="N48" s="315"/>
      <c r="O48" s="318"/>
      <c r="P48" s="318"/>
      <c r="Q48" s="318"/>
      <c r="R48" s="314">
        <f t="shared" si="1"/>
        <v>0</v>
      </c>
      <c r="S48" s="19" t="str">
        <f t="shared" si="2"/>
        <v>OK</v>
      </c>
    </row>
    <row r="49" spans="1:19" ht="63" customHeight="1" x14ac:dyDescent="0.3">
      <c r="A49" s="61"/>
      <c r="B49" s="307" t="s">
        <v>677</v>
      </c>
      <c r="C49" s="38"/>
      <c r="D49" s="38"/>
      <c r="E49" s="296">
        <f t="shared" ref="E49" si="45">C49+D49</f>
        <v>0</v>
      </c>
      <c r="F49" s="38"/>
      <c r="G49" s="38"/>
      <c r="H49" s="296">
        <f t="shared" ref="H49" si="46">F49+G49</f>
        <v>0</v>
      </c>
      <c r="I49" s="296">
        <f t="shared" ref="I49" si="47">E49+H49</f>
        <v>0</v>
      </c>
      <c r="J49" s="94"/>
      <c r="K49" s="94"/>
      <c r="L49" s="265"/>
      <c r="M49" s="311" t="str">
        <f t="shared" si="43"/>
        <v>Din care: Utilaje, echipamente tehnologice şi funcţionale care necesită montaj aferente cheltuielilor auxiliare investiției de bază</v>
      </c>
      <c r="N49" s="315"/>
      <c r="O49" s="318"/>
      <c r="P49" s="318"/>
      <c r="Q49" s="318"/>
      <c r="R49" s="314">
        <f t="shared" ref="R49" si="48">SUM(N49:Q49)</f>
        <v>0</v>
      </c>
      <c r="S49" s="19" t="str">
        <f>IF(R49=I49,"OK","ERROR")</f>
        <v>OK</v>
      </c>
    </row>
    <row r="50" spans="1:19" ht="67.2" x14ac:dyDescent="0.3">
      <c r="A50" s="61" t="s">
        <v>61</v>
      </c>
      <c r="B50" s="307" t="s">
        <v>678</v>
      </c>
      <c r="C50" s="38"/>
      <c r="D50" s="38"/>
      <c r="E50" s="296">
        <f t="shared" si="40"/>
        <v>0</v>
      </c>
      <c r="F50" s="38"/>
      <c r="G50" s="38"/>
      <c r="H50" s="296">
        <f t="shared" si="41"/>
        <v>0</v>
      </c>
      <c r="I50" s="296">
        <f t="shared" si="42"/>
        <v>0</v>
      </c>
      <c r="J50" s="104" t="s">
        <v>246</v>
      </c>
      <c r="K50" s="104" t="s">
        <v>269</v>
      </c>
      <c r="L50" s="265"/>
      <c r="M50" s="311" t="str">
        <f t="shared" si="43"/>
        <v>Utilaje, echipamente tehnologice şi funcţionale care nu necesită montaj şi echipamente de transport (inclusiv cheltuieli auxiliare investiției de bază)</v>
      </c>
      <c r="N50" s="315"/>
      <c r="O50" s="318"/>
      <c r="P50" s="318"/>
      <c r="Q50" s="318"/>
      <c r="R50" s="314">
        <f t="shared" si="1"/>
        <v>0</v>
      </c>
      <c r="S50" s="19" t="str">
        <f t="shared" si="2"/>
        <v>OK</v>
      </c>
    </row>
    <row r="51" spans="1:19" ht="97.2" hidden="1" customHeight="1" x14ac:dyDescent="0.3">
      <c r="A51" s="432"/>
      <c r="B51" s="308" t="s">
        <v>361</v>
      </c>
      <c r="C51" s="38"/>
      <c r="D51" s="38"/>
      <c r="E51" s="296"/>
      <c r="F51" s="38"/>
      <c r="G51" s="38"/>
      <c r="H51" s="296">
        <f t="shared" ref="H51" si="49">F51+G51</f>
        <v>0</v>
      </c>
      <c r="I51" s="296">
        <f t="shared" ref="I51" si="50">E51+H51</f>
        <v>0</v>
      </c>
      <c r="J51" s="104" t="s">
        <v>246</v>
      </c>
      <c r="K51" s="104" t="s">
        <v>325</v>
      </c>
      <c r="L51" s="265"/>
      <c r="M51" s="311" t="str">
        <f t="shared" si="43"/>
        <v>Din care: Cheltuieli cu achiziționarea de instalații/ echipamente specifice în scopul obținerii unei economii de energie, precum și sisteme care utilizează surse regenerabile/ alternative de energie</v>
      </c>
      <c r="N51" s="315"/>
      <c r="O51" s="318"/>
      <c r="P51" s="318"/>
      <c r="Q51" s="318"/>
      <c r="R51" s="314">
        <f t="shared" ref="R51" si="51">SUM(N51:Q51)</f>
        <v>0</v>
      </c>
      <c r="S51" s="19" t="str">
        <f t="shared" ref="S51" si="52">IF(R51=I51,"OK","ERROR")</f>
        <v>OK</v>
      </c>
    </row>
    <row r="52" spans="1:19" ht="62.4" customHeight="1" x14ac:dyDescent="0.3">
      <c r="A52" s="433"/>
      <c r="B52" s="307" t="s">
        <v>679</v>
      </c>
      <c r="C52" s="38"/>
      <c r="D52" s="38"/>
      <c r="E52" s="296">
        <f t="shared" si="40"/>
        <v>0</v>
      </c>
      <c r="F52" s="38"/>
      <c r="G52" s="38"/>
      <c r="H52" s="296">
        <f t="shared" si="41"/>
        <v>0</v>
      </c>
      <c r="I52" s="296">
        <f t="shared" si="42"/>
        <v>0</v>
      </c>
      <c r="J52" s="94"/>
      <c r="K52" s="104"/>
      <c r="L52" s="265"/>
      <c r="M52" s="311" t="str">
        <f t="shared" si="43"/>
        <v>Din care: Utilaje, echipamente tehnologice şi funcţionale care nu necesită montaj şi echipamente de transport  aferente cheltuielilor auxiliare investiției de bază</v>
      </c>
      <c r="N52" s="315"/>
      <c r="O52" s="318"/>
      <c r="P52" s="318"/>
      <c r="Q52" s="318"/>
      <c r="R52" s="314">
        <f t="shared" si="1"/>
        <v>0</v>
      </c>
      <c r="S52" s="19" t="str">
        <f>IF(R52=I52,"OK","ERROR")</f>
        <v>OK</v>
      </c>
    </row>
    <row r="53" spans="1:19" ht="30" customHeight="1" x14ac:dyDescent="0.3">
      <c r="A53" s="61" t="s">
        <v>138</v>
      </c>
      <c r="B53" s="307" t="s">
        <v>473</v>
      </c>
      <c r="C53" s="38"/>
      <c r="D53" s="38"/>
      <c r="E53" s="296">
        <f t="shared" si="40"/>
        <v>0</v>
      </c>
      <c r="F53" s="38"/>
      <c r="G53" s="38"/>
      <c r="H53" s="296">
        <f t="shared" si="41"/>
        <v>0</v>
      </c>
      <c r="I53" s="296">
        <f t="shared" si="42"/>
        <v>0</v>
      </c>
      <c r="J53" s="104" t="s">
        <v>246</v>
      </c>
      <c r="K53" s="104" t="s">
        <v>279</v>
      </c>
      <c r="L53" s="265"/>
      <c r="M53" s="311" t="str">
        <f t="shared" si="43"/>
        <v>Dotări (inclusiv cheltuieli auxiliare investiției de bază)</v>
      </c>
      <c r="N53" s="315"/>
      <c r="O53" s="318"/>
      <c r="P53" s="318"/>
      <c r="Q53" s="318"/>
      <c r="R53" s="314">
        <f t="shared" si="1"/>
        <v>0</v>
      </c>
      <c r="S53" s="19" t="str">
        <f t="shared" si="2"/>
        <v>OK</v>
      </c>
    </row>
    <row r="54" spans="1:19" ht="24" x14ac:dyDescent="0.3">
      <c r="A54" s="61"/>
      <c r="B54" s="307" t="s">
        <v>474</v>
      </c>
      <c r="C54" s="38"/>
      <c r="D54" s="38"/>
      <c r="E54" s="296">
        <f t="shared" ref="E54" si="53">C54+D54</f>
        <v>0</v>
      </c>
      <c r="F54" s="38"/>
      <c r="G54" s="38"/>
      <c r="H54" s="296">
        <f t="shared" ref="H54" si="54">F54+G54</f>
        <v>0</v>
      </c>
      <c r="I54" s="296">
        <f t="shared" ref="I54" si="55">E54+H54</f>
        <v>0</v>
      </c>
      <c r="J54" s="94"/>
      <c r="K54" s="94"/>
      <c r="L54" s="265"/>
      <c r="M54" s="311" t="str">
        <f t="shared" si="43"/>
        <v>Din care: Dotari  auxiliare investiției de bază)</v>
      </c>
      <c r="N54" s="315"/>
      <c r="O54" s="318"/>
      <c r="P54" s="318"/>
      <c r="Q54" s="318"/>
      <c r="R54" s="314">
        <f t="shared" ref="R54" si="56">SUM(N54:Q54)</f>
        <v>0</v>
      </c>
      <c r="S54" s="19" t="str">
        <f>IF(R54=I54,"OK","ERROR")</f>
        <v>OK</v>
      </c>
    </row>
    <row r="55" spans="1:19" ht="28.95" customHeight="1" x14ac:dyDescent="0.3">
      <c r="A55" s="61" t="s">
        <v>125</v>
      </c>
      <c r="B55" s="307" t="s">
        <v>475</v>
      </c>
      <c r="C55" s="38"/>
      <c r="D55" s="38"/>
      <c r="E55" s="296">
        <f t="shared" si="40"/>
        <v>0</v>
      </c>
      <c r="F55" s="38"/>
      <c r="G55" s="38"/>
      <c r="H55" s="296">
        <f t="shared" si="41"/>
        <v>0</v>
      </c>
      <c r="I55" s="296">
        <f t="shared" si="42"/>
        <v>0</v>
      </c>
      <c r="J55" s="104" t="s">
        <v>280</v>
      </c>
      <c r="K55" s="104" t="s">
        <v>281</v>
      </c>
      <c r="L55" s="326"/>
      <c r="M55" s="311" t="str">
        <f t="shared" si="43"/>
        <v>Active necorporale (inclusiv cheltuieli auxiliare investiției de bază)</v>
      </c>
      <c r="N55" s="315"/>
      <c r="O55" s="318"/>
      <c r="P55" s="318"/>
      <c r="Q55" s="318"/>
      <c r="R55" s="314">
        <f t="shared" si="1"/>
        <v>0</v>
      </c>
      <c r="S55" s="19" t="str">
        <f t="shared" si="2"/>
        <v>OK</v>
      </c>
    </row>
    <row r="56" spans="1:19" ht="43.2" customHeight="1" x14ac:dyDescent="0.3">
      <c r="A56" s="61"/>
      <c r="B56" s="307" t="s">
        <v>472</v>
      </c>
      <c r="C56" s="38"/>
      <c r="D56" s="38"/>
      <c r="E56" s="296">
        <f t="shared" si="40"/>
        <v>0</v>
      </c>
      <c r="F56" s="38"/>
      <c r="G56" s="38"/>
      <c r="H56" s="296">
        <f t="shared" si="41"/>
        <v>0</v>
      </c>
      <c r="I56" s="296">
        <f t="shared" si="42"/>
        <v>0</v>
      </c>
      <c r="J56" s="94"/>
      <c r="K56" s="94"/>
      <c r="L56" s="265"/>
      <c r="M56" s="311" t="str">
        <f t="shared" si="43"/>
        <v>Din care: Active necorporale aferente cheltuielilor auxiliare investiției de bază</v>
      </c>
      <c r="N56" s="315"/>
      <c r="O56" s="318"/>
      <c r="P56" s="318"/>
      <c r="Q56" s="318"/>
      <c r="R56" s="314">
        <f t="shared" si="1"/>
        <v>0</v>
      </c>
      <c r="S56" s="19" t="str">
        <f>IF(R56=I56,"OK","ERROR")</f>
        <v>OK</v>
      </c>
    </row>
    <row r="57" spans="1:19" s="58" customFormat="1" x14ac:dyDescent="0.3">
      <c r="A57" s="54"/>
      <c r="B57" s="309" t="s">
        <v>9</v>
      </c>
      <c r="C57" s="297">
        <f>C44+C46+C48+C50+C53+C55</f>
        <v>0</v>
      </c>
      <c r="D57" s="297">
        <f t="shared" ref="D57:I57" si="57">D44+D46+D48+D50+D53+D55</f>
        <v>0</v>
      </c>
      <c r="E57" s="297">
        <f t="shared" si="57"/>
        <v>0</v>
      </c>
      <c r="F57" s="297">
        <f t="shared" si="57"/>
        <v>0</v>
      </c>
      <c r="G57" s="297">
        <f t="shared" si="57"/>
        <v>0</v>
      </c>
      <c r="H57" s="297">
        <f t="shared" si="57"/>
        <v>0</v>
      </c>
      <c r="I57" s="297">
        <f t="shared" si="57"/>
        <v>0</v>
      </c>
      <c r="J57" s="102"/>
      <c r="K57" s="102"/>
      <c r="L57" s="265"/>
      <c r="M57" s="311" t="str">
        <f t="shared" si="43"/>
        <v>TOTAL CAPITOL 4</v>
      </c>
      <c r="N57" s="297">
        <f>N44+N46+N48+N50+N53+N55</f>
        <v>0</v>
      </c>
      <c r="O57" s="297">
        <f t="shared" ref="O57:R57" si="58">O44+O46+O48+O50+O53+O55</f>
        <v>0</v>
      </c>
      <c r="P57" s="297">
        <f t="shared" si="58"/>
        <v>0</v>
      </c>
      <c r="Q57" s="297">
        <f t="shared" si="58"/>
        <v>0</v>
      </c>
      <c r="R57" s="297">
        <f t="shared" si="58"/>
        <v>0</v>
      </c>
      <c r="S57" s="57" t="str">
        <f t="shared" si="2"/>
        <v>OK</v>
      </c>
    </row>
    <row r="58" spans="1:19" x14ac:dyDescent="0.3">
      <c r="A58" s="50" t="s">
        <v>26</v>
      </c>
      <c r="B58" s="426" t="s">
        <v>27</v>
      </c>
      <c r="C58" s="427"/>
      <c r="D58" s="427"/>
      <c r="E58" s="427"/>
      <c r="F58" s="427"/>
      <c r="G58" s="427"/>
      <c r="H58" s="427"/>
      <c r="I58" s="427"/>
      <c r="J58" s="100"/>
      <c r="K58" s="100"/>
      <c r="L58" s="265"/>
      <c r="M58" s="448" t="str">
        <f>B58</f>
        <v>Alte cheltuieli</v>
      </c>
      <c r="N58" s="448"/>
      <c r="O58" s="448"/>
      <c r="P58" s="448"/>
      <c r="Q58" s="448"/>
      <c r="R58" s="448"/>
      <c r="S58" s="19"/>
    </row>
    <row r="59" spans="1:19" ht="15" customHeight="1" x14ac:dyDescent="0.3">
      <c r="A59" s="62" t="s">
        <v>185</v>
      </c>
      <c r="B59" s="305" t="s">
        <v>186</v>
      </c>
      <c r="C59" s="367">
        <f>C60+C61</f>
        <v>0</v>
      </c>
      <c r="D59" s="367">
        <f t="shared" ref="D59:I59" si="59">D60+D61</f>
        <v>0</v>
      </c>
      <c r="E59" s="367">
        <f t="shared" si="59"/>
        <v>0</v>
      </c>
      <c r="F59" s="367">
        <f t="shared" si="59"/>
        <v>0</v>
      </c>
      <c r="G59" s="367">
        <f t="shared" si="59"/>
        <v>0</v>
      </c>
      <c r="H59" s="367">
        <f t="shared" si="59"/>
        <v>0</v>
      </c>
      <c r="I59" s="367">
        <f t="shared" si="59"/>
        <v>0</v>
      </c>
      <c r="J59" s="105"/>
      <c r="K59" s="105"/>
      <c r="L59" s="265"/>
      <c r="M59" s="311" t="str">
        <f>B59</f>
        <v xml:space="preserve">Organizare de şantier </v>
      </c>
      <c r="N59" s="367">
        <f>N60+N61</f>
        <v>0</v>
      </c>
      <c r="O59" s="367">
        <f t="shared" ref="O59" si="60">O60+O61</f>
        <v>0</v>
      </c>
      <c r="P59" s="367">
        <f t="shared" ref="P59" si="61">P60+P61</f>
        <v>0</v>
      </c>
      <c r="Q59" s="367">
        <f t="shared" ref="Q59" si="62">Q60+Q61</f>
        <v>0</v>
      </c>
      <c r="R59" s="367">
        <f>R60+R61</f>
        <v>0</v>
      </c>
      <c r="S59" s="19" t="str">
        <f t="shared" si="2"/>
        <v>OK</v>
      </c>
    </row>
    <row r="60" spans="1:19" ht="48" x14ac:dyDescent="0.3">
      <c r="A60" s="62"/>
      <c r="B60" s="305" t="s">
        <v>187</v>
      </c>
      <c r="C60" s="366"/>
      <c r="D60" s="366"/>
      <c r="E60" s="367">
        <f>C60+D60</f>
        <v>0</v>
      </c>
      <c r="F60" s="366"/>
      <c r="G60" s="366"/>
      <c r="H60" s="367">
        <f>F60+G60</f>
        <v>0</v>
      </c>
      <c r="I60" s="367">
        <f>E60+H60</f>
        <v>0</v>
      </c>
      <c r="J60" s="106" t="s">
        <v>248</v>
      </c>
      <c r="K60" s="104" t="s">
        <v>277</v>
      </c>
      <c r="L60" s="265"/>
      <c r="M60" s="311" t="str">
        <f t="shared" ref="M60:M70" si="63">B60</f>
        <v>5.1.1.  Lucrări de construcţii şi instalaţii aferente organizării de şantier</v>
      </c>
      <c r="N60" s="315"/>
      <c r="O60" s="318"/>
      <c r="P60" s="318"/>
      <c r="Q60" s="318"/>
      <c r="R60" s="314">
        <f t="shared" si="1"/>
        <v>0</v>
      </c>
      <c r="S60" s="19" t="str">
        <f t="shared" si="2"/>
        <v>OK</v>
      </c>
    </row>
    <row r="61" spans="1:19" ht="24.6" customHeight="1" x14ac:dyDescent="0.3">
      <c r="A61" s="62"/>
      <c r="B61" s="305" t="s">
        <v>188</v>
      </c>
      <c r="C61" s="366"/>
      <c r="D61" s="366"/>
      <c r="E61" s="367">
        <f>C61+D61</f>
        <v>0</v>
      </c>
      <c r="F61" s="366"/>
      <c r="G61" s="366"/>
      <c r="H61" s="367">
        <f>F61+G61</f>
        <v>0</v>
      </c>
      <c r="I61" s="367">
        <f>E61+H61</f>
        <v>0</v>
      </c>
      <c r="J61" s="106" t="s">
        <v>248</v>
      </c>
      <c r="K61" s="104" t="s">
        <v>278</v>
      </c>
      <c r="L61" s="265"/>
      <c r="M61" s="311" t="str">
        <f t="shared" si="63"/>
        <v>5.1.2. Cheltuieli conexe organizării şantierului</v>
      </c>
      <c r="N61" s="315"/>
      <c r="O61" s="318"/>
      <c r="P61" s="318"/>
      <c r="Q61" s="318"/>
      <c r="R61" s="314">
        <f t="shared" si="1"/>
        <v>0</v>
      </c>
      <c r="S61" s="19" t="str">
        <f t="shared" si="2"/>
        <v>OK</v>
      </c>
    </row>
    <row r="62" spans="1:19" ht="24.6" customHeight="1" x14ac:dyDescent="0.3">
      <c r="A62" s="62" t="s">
        <v>189</v>
      </c>
      <c r="B62" s="305" t="s">
        <v>190</v>
      </c>
      <c r="C62" s="367">
        <f>C63+C64+C65+C66+C67</f>
        <v>0</v>
      </c>
      <c r="D62" s="367">
        <f t="shared" ref="D62:I62" si="64">D63+D64+D65+D66+D67</f>
        <v>0</v>
      </c>
      <c r="E62" s="367">
        <f t="shared" si="64"/>
        <v>0</v>
      </c>
      <c r="F62" s="367">
        <f t="shared" si="64"/>
        <v>0</v>
      </c>
      <c r="G62" s="367">
        <f t="shared" si="64"/>
        <v>0</v>
      </c>
      <c r="H62" s="367">
        <f t="shared" si="64"/>
        <v>0</v>
      </c>
      <c r="I62" s="367">
        <f t="shared" si="64"/>
        <v>0</v>
      </c>
      <c r="J62" s="105"/>
      <c r="K62" s="105"/>
      <c r="L62" s="265"/>
      <c r="M62" s="311" t="str">
        <f t="shared" si="63"/>
        <v xml:space="preserve">Comisioane, cote, taxe, costul creditului </v>
      </c>
      <c r="N62" s="367">
        <f>N63+N64+N65+N66+N67</f>
        <v>0</v>
      </c>
      <c r="O62" s="367">
        <f t="shared" ref="O62" si="65">O63+O64+O65+O66+O67</f>
        <v>0</v>
      </c>
      <c r="P62" s="367">
        <f t="shared" ref="P62" si="66">P63+P64+P65+P66+P67</f>
        <v>0</v>
      </c>
      <c r="Q62" s="367">
        <f t="shared" ref="Q62" si="67">Q63+Q64+Q65+Q66+Q67</f>
        <v>0</v>
      </c>
      <c r="R62" s="367">
        <f t="shared" ref="R62" si="68">R63+R64+R65+R66+R67</f>
        <v>0</v>
      </c>
      <c r="S62" s="19" t="str">
        <f t="shared" si="2"/>
        <v>OK</v>
      </c>
    </row>
    <row r="63" spans="1:19" s="162" customFormat="1" ht="40.200000000000003" customHeight="1" x14ac:dyDescent="0.3">
      <c r="A63" s="164"/>
      <c r="B63" s="305" t="s">
        <v>191</v>
      </c>
      <c r="C63" s="366"/>
      <c r="D63" s="366"/>
      <c r="E63" s="367">
        <f t="shared" ref="E63:E69" si="69">C63+D63</f>
        <v>0</v>
      </c>
      <c r="F63" s="366"/>
      <c r="G63" s="366"/>
      <c r="H63" s="367">
        <f t="shared" ref="H63:H69" si="70">F63+G63</f>
        <v>0</v>
      </c>
      <c r="I63" s="367">
        <f t="shared" ref="I63:I69" si="71">E63+H63</f>
        <v>0</v>
      </c>
      <c r="J63" s="106" t="s">
        <v>273</v>
      </c>
      <c r="K63" s="104" t="s">
        <v>191</v>
      </c>
      <c r="L63" s="265"/>
      <c r="M63" s="311" t="str">
        <f t="shared" si="63"/>
        <v>5.2.1. Comisioanele şi dobânzile aferente creditului băncii finanţatoare</v>
      </c>
      <c r="N63" s="315"/>
      <c r="O63" s="316"/>
      <c r="P63" s="316"/>
      <c r="Q63" s="316"/>
      <c r="R63" s="317">
        <f t="shared" si="1"/>
        <v>0</v>
      </c>
      <c r="S63" s="161" t="str">
        <f t="shared" si="2"/>
        <v>OK</v>
      </c>
    </row>
    <row r="64" spans="1:19" s="162" customFormat="1" ht="38.4" customHeight="1" x14ac:dyDescent="0.3">
      <c r="A64" s="164"/>
      <c r="B64" s="305" t="s">
        <v>192</v>
      </c>
      <c r="C64" s="366"/>
      <c r="D64" s="366"/>
      <c r="E64" s="367">
        <f t="shared" si="69"/>
        <v>0</v>
      </c>
      <c r="F64" s="366"/>
      <c r="G64" s="366"/>
      <c r="H64" s="367">
        <f t="shared" si="70"/>
        <v>0</v>
      </c>
      <c r="I64" s="367">
        <f t="shared" si="71"/>
        <v>0</v>
      </c>
      <c r="J64" s="106" t="s">
        <v>273</v>
      </c>
      <c r="K64" s="104" t="s">
        <v>274</v>
      </c>
      <c r="L64" s="265"/>
      <c r="M64" s="311" t="str">
        <f t="shared" si="63"/>
        <v>5.2.2. Cota aferentă ISC pentru controlul calităţii lucrărilor de construcţii</v>
      </c>
      <c r="N64" s="315"/>
      <c r="O64" s="316"/>
      <c r="P64" s="316"/>
      <c r="Q64" s="316"/>
      <c r="R64" s="317">
        <f t="shared" si="1"/>
        <v>0</v>
      </c>
      <c r="S64" s="161" t="str">
        <f t="shared" si="2"/>
        <v>OK</v>
      </c>
    </row>
    <row r="65" spans="1:19" s="162" customFormat="1" ht="56.4" customHeight="1" x14ac:dyDescent="0.3">
      <c r="A65" s="164"/>
      <c r="B65" s="305" t="s">
        <v>193</v>
      </c>
      <c r="C65" s="366"/>
      <c r="D65" s="366"/>
      <c r="E65" s="367">
        <f t="shared" si="69"/>
        <v>0</v>
      </c>
      <c r="F65" s="366"/>
      <c r="G65" s="366"/>
      <c r="H65" s="367">
        <f t="shared" si="70"/>
        <v>0</v>
      </c>
      <c r="I65" s="367">
        <f t="shared" si="71"/>
        <v>0</v>
      </c>
      <c r="J65" s="106" t="s">
        <v>273</v>
      </c>
      <c r="K65" s="104" t="s">
        <v>193</v>
      </c>
      <c r="L65" s="265"/>
      <c r="M65" s="311" t="str">
        <f t="shared" si="63"/>
        <v>5.2.3. Cota aferentă ISC pentru controlul statului în amenajarea teritoriului, urbanism şi pentru autorizarea lucrărilor de construcţii</v>
      </c>
      <c r="N65" s="315"/>
      <c r="O65" s="316"/>
      <c r="P65" s="316"/>
      <c r="Q65" s="316"/>
      <c r="R65" s="317">
        <f t="shared" si="1"/>
        <v>0</v>
      </c>
      <c r="S65" s="161" t="str">
        <f t="shared" si="2"/>
        <v>OK</v>
      </c>
    </row>
    <row r="66" spans="1:19" s="162" customFormat="1" ht="28.8" x14ac:dyDescent="0.3">
      <c r="A66" s="164"/>
      <c r="B66" s="305" t="s">
        <v>194</v>
      </c>
      <c r="C66" s="366"/>
      <c r="D66" s="366"/>
      <c r="E66" s="367">
        <f t="shared" si="69"/>
        <v>0</v>
      </c>
      <c r="F66" s="366"/>
      <c r="G66" s="366"/>
      <c r="H66" s="367">
        <f t="shared" si="70"/>
        <v>0</v>
      </c>
      <c r="I66" s="367">
        <f t="shared" si="71"/>
        <v>0</v>
      </c>
      <c r="J66" s="106" t="s">
        <v>273</v>
      </c>
      <c r="K66" s="104" t="s">
        <v>275</v>
      </c>
      <c r="L66" s="265"/>
      <c r="M66" s="311" t="str">
        <f t="shared" si="63"/>
        <v xml:space="preserve">5.2.4. Cota aferentă Casei Sociale a Constructorilor - CSC </v>
      </c>
      <c r="N66" s="315"/>
      <c r="O66" s="316"/>
      <c r="P66" s="316"/>
      <c r="Q66" s="316"/>
      <c r="R66" s="317">
        <f t="shared" si="1"/>
        <v>0</v>
      </c>
      <c r="S66" s="161" t="str">
        <f t="shared" si="2"/>
        <v>OK</v>
      </c>
    </row>
    <row r="67" spans="1:19" s="162" customFormat="1" ht="41.4" customHeight="1" x14ac:dyDescent="0.3">
      <c r="A67" s="164"/>
      <c r="B67" s="305" t="s">
        <v>195</v>
      </c>
      <c r="C67" s="366"/>
      <c r="D67" s="366"/>
      <c r="E67" s="367">
        <f t="shared" si="69"/>
        <v>0</v>
      </c>
      <c r="F67" s="366"/>
      <c r="G67" s="366"/>
      <c r="H67" s="367">
        <f t="shared" si="70"/>
        <v>0</v>
      </c>
      <c r="I67" s="367">
        <f t="shared" si="71"/>
        <v>0</v>
      </c>
      <c r="J67" s="106" t="s">
        <v>273</v>
      </c>
      <c r="K67" s="104" t="s">
        <v>276</v>
      </c>
      <c r="L67" s="265"/>
      <c r="M67" s="347" t="str">
        <f t="shared" si="63"/>
        <v xml:space="preserve">5.2.5. Taxe pentru acorduri, avize conforme şi autorizaţia de construire/desfiinţare </v>
      </c>
      <c r="N67" s="315"/>
      <c r="O67" s="316"/>
      <c r="P67" s="316"/>
      <c r="Q67" s="316"/>
      <c r="R67" s="317">
        <f t="shared" si="1"/>
        <v>0</v>
      </c>
      <c r="S67" s="161" t="str">
        <f t="shared" si="2"/>
        <v>OK</v>
      </c>
    </row>
    <row r="68" spans="1:19" ht="70.2" customHeight="1" x14ac:dyDescent="0.3">
      <c r="A68" s="62" t="s">
        <v>196</v>
      </c>
      <c r="B68" s="305" t="s">
        <v>288</v>
      </c>
      <c r="C68" s="366"/>
      <c r="D68" s="366"/>
      <c r="E68" s="367">
        <f t="shared" si="69"/>
        <v>0</v>
      </c>
      <c r="F68" s="366"/>
      <c r="G68" s="366"/>
      <c r="H68" s="367">
        <f t="shared" si="70"/>
        <v>0</v>
      </c>
      <c r="I68" s="367">
        <f t="shared" si="71"/>
        <v>0</v>
      </c>
      <c r="J68" s="106" t="s">
        <v>248</v>
      </c>
      <c r="K68" s="104" t="s">
        <v>272</v>
      </c>
      <c r="L68" s="269" t="str">
        <f>IF(E68&gt;SUM(E10+E13+E57)*Instructiuni!F15,"!!! Atentie prag","")</f>
        <v/>
      </c>
      <c r="M68" s="311" t="str">
        <f>B68</f>
        <v>Cheltuielile diverse şi neprevăzute în limita a 10% din valoarea cheltuielilor eligibile cuprinse la capitolele/subcapitolelele 1.1, 1.2, 1.3, 2 și 4</v>
      </c>
      <c r="N68" s="346"/>
      <c r="O68" s="318"/>
      <c r="P68" s="318"/>
      <c r="Q68" s="318"/>
      <c r="R68" s="314">
        <f t="shared" si="1"/>
        <v>0</v>
      </c>
      <c r="S68" s="19" t="str">
        <f t="shared" si="2"/>
        <v>OK</v>
      </c>
    </row>
    <row r="69" spans="1:19" s="162" customFormat="1" ht="33.6" customHeight="1" x14ac:dyDescent="0.3">
      <c r="A69" s="164" t="s">
        <v>197</v>
      </c>
      <c r="B69" s="305" t="s">
        <v>198</v>
      </c>
      <c r="C69" s="366"/>
      <c r="D69" s="366"/>
      <c r="E69" s="367">
        <f t="shared" si="69"/>
        <v>0</v>
      </c>
      <c r="F69" s="366"/>
      <c r="G69" s="366"/>
      <c r="H69" s="367">
        <f t="shared" si="70"/>
        <v>0</v>
      </c>
      <c r="I69" s="367">
        <f t="shared" si="71"/>
        <v>0</v>
      </c>
      <c r="J69" s="104" t="s">
        <v>286</v>
      </c>
      <c r="K69" s="104" t="s">
        <v>480</v>
      </c>
      <c r="L69" s="265"/>
      <c r="M69" s="348" t="str">
        <f t="shared" si="63"/>
        <v xml:space="preserve">Cheltuieli pentru informare și publicitate </v>
      </c>
      <c r="N69" s="315">
        <v>0</v>
      </c>
      <c r="O69" s="316">
        <v>0</v>
      </c>
      <c r="P69" s="316">
        <v>0</v>
      </c>
      <c r="Q69" s="316">
        <v>0</v>
      </c>
      <c r="R69" s="317">
        <f t="shared" si="1"/>
        <v>0</v>
      </c>
      <c r="S69" s="161" t="str">
        <f t="shared" si="2"/>
        <v>OK</v>
      </c>
    </row>
    <row r="70" spans="1:19" s="58" customFormat="1" x14ac:dyDescent="0.3">
      <c r="A70" s="54"/>
      <c r="B70" s="298" t="s">
        <v>20</v>
      </c>
      <c r="C70" s="368">
        <f>C69+C68+C62+C59</f>
        <v>0</v>
      </c>
      <c r="D70" s="368">
        <f t="shared" ref="D70:I70" si="72">D69+D68+D62+D59</f>
        <v>0</v>
      </c>
      <c r="E70" s="368">
        <f t="shared" si="72"/>
        <v>0</v>
      </c>
      <c r="F70" s="368">
        <f t="shared" si="72"/>
        <v>0</v>
      </c>
      <c r="G70" s="368">
        <f t="shared" si="72"/>
        <v>0</v>
      </c>
      <c r="H70" s="368">
        <f t="shared" si="72"/>
        <v>0</v>
      </c>
      <c r="I70" s="368">
        <f t="shared" si="72"/>
        <v>0</v>
      </c>
      <c r="J70" s="107"/>
      <c r="K70" s="108"/>
      <c r="L70" s="324"/>
      <c r="M70" s="311" t="str">
        <f t="shared" si="63"/>
        <v>TOTAL CAPITOL 5</v>
      </c>
      <c r="N70" s="368">
        <f t="shared" ref="N70" si="73">N69+N68+N62+N59</f>
        <v>0</v>
      </c>
      <c r="O70" s="368">
        <f t="shared" ref="O70" si="74">O69+O68+O62+O59</f>
        <v>0</v>
      </c>
      <c r="P70" s="368">
        <f t="shared" ref="P70" si="75">P69+P68+P62+P59</f>
        <v>0</v>
      </c>
      <c r="Q70" s="368">
        <f t="shared" ref="Q70" si="76">Q69+Q68+Q62+Q59</f>
        <v>0</v>
      </c>
      <c r="R70" s="368">
        <f t="shared" ref="R70" si="77">R69+R68+R62+R59</f>
        <v>0</v>
      </c>
      <c r="S70" s="57" t="str">
        <f t="shared" si="2"/>
        <v>OK</v>
      </c>
    </row>
    <row r="71" spans="1:19" ht="23.4" customHeight="1" x14ac:dyDescent="0.3">
      <c r="A71" s="50" t="s">
        <v>28</v>
      </c>
      <c r="B71" s="426" t="s">
        <v>199</v>
      </c>
      <c r="C71" s="426"/>
      <c r="D71" s="426"/>
      <c r="E71" s="426"/>
      <c r="F71" s="426"/>
      <c r="G71" s="426"/>
      <c r="H71" s="426"/>
      <c r="I71" s="426"/>
      <c r="J71" s="109"/>
      <c r="K71" s="95"/>
      <c r="L71" s="265"/>
      <c r="M71" s="448" t="str">
        <f>B71</f>
        <v>Cheltuieli pentru probe tehnologice şi teste</v>
      </c>
      <c r="N71" s="448"/>
      <c r="O71" s="448"/>
      <c r="P71" s="448"/>
      <c r="Q71" s="448"/>
      <c r="R71" s="448"/>
      <c r="S71" s="19"/>
    </row>
    <row r="72" spans="1:19" ht="23.4" customHeight="1" x14ac:dyDescent="0.3">
      <c r="A72" s="59" t="s">
        <v>56</v>
      </c>
      <c r="B72" s="306" t="s">
        <v>145</v>
      </c>
      <c r="C72" s="38"/>
      <c r="D72" s="38"/>
      <c r="E72" s="296">
        <f>C72+D72</f>
        <v>0</v>
      </c>
      <c r="F72" s="38"/>
      <c r="G72" s="38"/>
      <c r="H72" s="296">
        <f>F72+G72</f>
        <v>0</v>
      </c>
      <c r="I72" s="296">
        <f>E72+H72</f>
        <v>0</v>
      </c>
      <c r="J72" s="104" t="s">
        <v>248</v>
      </c>
      <c r="K72" s="104" t="s">
        <v>270</v>
      </c>
      <c r="L72" s="265"/>
      <c r="M72" s="311" t="str">
        <f>B72</f>
        <v xml:space="preserve">Pregătirea personalului de exploatare     </v>
      </c>
      <c r="N72" s="38"/>
      <c r="O72" s="91"/>
      <c r="P72" s="91"/>
      <c r="Q72" s="91"/>
      <c r="R72" s="52">
        <f t="shared" si="1"/>
        <v>0</v>
      </c>
      <c r="S72" s="19" t="str">
        <f t="shared" si="2"/>
        <v>OK</v>
      </c>
    </row>
    <row r="73" spans="1:19" ht="20.399999999999999" customHeight="1" x14ac:dyDescent="0.3">
      <c r="A73" s="59" t="s">
        <v>50</v>
      </c>
      <c r="B73" s="306" t="s">
        <v>146</v>
      </c>
      <c r="C73" s="38"/>
      <c r="D73" s="38"/>
      <c r="E73" s="296">
        <f>C73+D73</f>
        <v>0</v>
      </c>
      <c r="F73" s="38"/>
      <c r="G73" s="38"/>
      <c r="H73" s="296">
        <f>F73+G73</f>
        <v>0</v>
      </c>
      <c r="I73" s="296">
        <f>E73+H73</f>
        <v>0</v>
      </c>
      <c r="J73" s="104" t="s">
        <v>248</v>
      </c>
      <c r="K73" s="104" t="s">
        <v>271</v>
      </c>
      <c r="L73" s="265"/>
      <c r="M73" s="311" t="str">
        <f t="shared" ref="M73:M74" si="78">B73</f>
        <v xml:space="preserve">Probe tehnologice şi teste                </v>
      </c>
      <c r="N73" s="38"/>
      <c r="O73" s="91"/>
      <c r="P73" s="91"/>
      <c r="Q73" s="91"/>
      <c r="R73" s="52">
        <f t="shared" si="1"/>
        <v>0</v>
      </c>
      <c r="S73" s="19" t="str">
        <f t="shared" si="2"/>
        <v>OK</v>
      </c>
    </row>
    <row r="74" spans="1:19" s="58" customFormat="1" x14ac:dyDescent="0.3">
      <c r="A74" s="60"/>
      <c r="B74" s="298" t="s">
        <v>21</v>
      </c>
      <c r="C74" s="297">
        <f>SUM(C72:C73)</f>
        <v>0</v>
      </c>
      <c r="D74" s="297">
        <f t="shared" ref="D74:I74" si="79">SUM(D72:D73)</f>
        <v>0</v>
      </c>
      <c r="E74" s="297">
        <f t="shared" si="79"/>
        <v>0</v>
      </c>
      <c r="F74" s="297">
        <f t="shared" si="79"/>
        <v>0</v>
      </c>
      <c r="G74" s="297">
        <f t="shared" si="79"/>
        <v>0</v>
      </c>
      <c r="H74" s="297">
        <f t="shared" si="79"/>
        <v>0</v>
      </c>
      <c r="I74" s="297">
        <f t="shared" si="79"/>
        <v>0</v>
      </c>
      <c r="J74" s="102"/>
      <c r="K74" s="102"/>
      <c r="L74" s="324"/>
      <c r="M74" s="311" t="str">
        <f t="shared" si="78"/>
        <v>TOTAL CAPITOL 6</v>
      </c>
      <c r="N74" s="297">
        <f t="shared" ref="N74" si="80">SUM(N72:N73)</f>
        <v>0</v>
      </c>
      <c r="O74" s="297">
        <f t="shared" ref="O74" si="81">SUM(O72:O73)</f>
        <v>0</v>
      </c>
      <c r="P74" s="297">
        <f t="shared" ref="P74" si="82">SUM(P72:P73)</f>
        <v>0</v>
      </c>
      <c r="Q74" s="297">
        <f t="shared" ref="Q74" si="83">SUM(Q72:Q73)</f>
        <v>0</v>
      </c>
      <c r="R74" s="297">
        <f t="shared" ref="R74" si="84">SUM(R72:R73)</f>
        <v>0</v>
      </c>
      <c r="S74" s="57" t="str">
        <f t="shared" si="2"/>
        <v>OK</v>
      </c>
    </row>
    <row r="75" spans="1:19" ht="23.4" customHeight="1" x14ac:dyDescent="0.3">
      <c r="A75" s="50" t="s">
        <v>64</v>
      </c>
      <c r="B75" s="426" t="s">
        <v>685</v>
      </c>
      <c r="C75" s="426"/>
      <c r="D75" s="426"/>
      <c r="E75" s="426"/>
      <c r="F75" s="426"/>
      <c r="G75" s="426"/>
      <c r="H75" s="426"/>
      <c r="I75" s="426"/>
      <c r="J75" s="109"/>
      <c r="K75" s="95"/>
      <c r="L75" s="265"/>
      <c r="M75" s="448" t="str">
        <f>B75</f>
        <v xml:space="preserve">Cheltuieli aferente marjei de buget şi pentru constituirea rezervei de implementare pentru ajustarea de preţ </v>
      </c>
      <c r="N75" s="448"/>
      <c r="O75" s="448"/>
      <c r="P75" s="448"/>
      <c r="Q75" s="448"/>
      <c r="R75" s="448"/>
      <c r="S75" s="19"/>
    </row>
    <row r="76" spans="1:19" ht="60.6" customHeight="1" x14ac:dyDescent="0.3">
      <c r="A76" s="59" t="s">
        <v>65</v>
      </c>
      <c r="B76" s="306" t="s">
        <v>687</v>
      </c>
      <c r="C76" s="38"/>
      <c r="D76" s="38"/>
      <c r="E76" s="296">
        <f>C76+D76</f>
        <v>0</v>
      </c>
      <c r="F76" s="38"/>
      <c r="G76" s="38"/>
      <c r="H76" s="296">
        <f>F76+G76</f>
        <v>0</v>
      </c>
      <c r="I76" s="296">
        <f>E76+H76</f>
        <v>0</v>
      </c>
      <c r="J76" s="104" t="s">
        <v>248</v>
      </c>
      <c r="K76" s="381" t="s">
        <v>666</v>
      </c>
      <c r="L76" s="390" t="str">
        <f>IF(E76&gt;SUM(E7+E8+E9+E12+E15+E19+E20+E22+E30+E36+E57+E60)*15%,"!!! Atentie prag","")</f>
        <v/>
      </c>
      <c r="M76" s="311" t="str">
        <f>B76</f>
        <v xml:space="preserve">Cheltuieli aferente marjei de buget in limita a 15% din valoarea cumulată a cheltuielilor prevăzute la cap./subcap.  1.2 + 1.3 + 1.4 + 2 + 3.1 +  3.2 + 3.3 + 3.5 + 3.7 + 3.8 + 4 +5.1.1)  </v>
      </c>
      <c r="N76" s="38"/>
      <c r="O76" s="91"/>
      <c r="P76" s="91"/>
      <c r="Q76" s="91"/>
      <c r="R76" s="52">
        <f t="shared" ref="R76:R77" si="85">SUM(N76:Q76)</f>
        <v>0</v>
      </c>
      <c r="S76" s="19" t="str">
        <f t="shared" ref="S76:S78" si="86">IF(R76=I76,"OK","ERROR")</f>
        <v>OK</v>
      </c>
    </row>
    <row r="77" spans="1:19" ht="75.599999999999994" customHeight="1" x14ac:dyDescent="0.3">
      <c r="A77" s="59" t="s">
        <v>680</v>
      </c>
      <c r="B77" s="306" t="s">
        <v>688</v>
      </c>
      <c r="C77" s="38"/>
      <c r="D77" s="38"/>
      <c r="E77" s="296">
        <f>C77+D77</f>
        <v>0</v>
      </c>
      <c r="F77" s="38"/>
      <c r="G77" s="38"/>
      <c r="H77" s="296">
        <f>F77+G77</f>
        <v>0</v>
      </c>
      <c r="I77" s="296">
        <f>E77+H77</f>
        <v>0</v>
      </c>
      <c r="J77" s="104" t="s">
        <v>248</v>
      </c>
      <c r="K77" s="381" t="s">
        <v>668</v>
      </c>
      <c r="L77" s="390" t="str">
        <f>IF(E77&gt;SUM(E10+E13+E15+E19+E20+E22+E30+E36+E57+E60)*5%,"!!! Atentie prag","")</f>
        <v/>
      </c>
      <c r="M77" s="311" t="str">
        <f t="shared" ref="M77:M78" si="87">B77</f>
        <v xml:space="preserve">Cheltuieli pentru constituirea rezervei de implementare pentru ajustarea de preţ in limita a 5% din valoarea cumulată a cheltuielilor prevăzute la cap./subcap.  1.2 + 1.3 + 1.4 + 2 + 3.1 +  3.2 + 3.3 + 3.5 + 3.7 + 3.8 + 4 +5.1.1)  </v>
      </c>
      <c r="N77" s="38"/>
      <c r="O77" s="91"/>
      <c r="P77" s="91"/>
      <c r="Q77" s="91"/>
      <c r="R77" s="52">
        <f t="shared" si="85"/>
        <v>0</v>
      </c>
      <c r="S77" s="19" t="str">
        <f t="shared" si="86"/>
        <v>OK</v>
      </c>
    </row>
    <row r="78" spans="1:19" s="58" customFormat="1" x14ac:dyDescent="0.3">
      <c r="A78" s="60"/>
      <c r="B78" s="298" t="s">
        <v>63</v>
      </c>
      <c r="C78" s="297">
        <f>SUM(C76:C77)</f>
        <v>0</v>
      </c>
      <c r="D78" s="297">
        <f t="shared" ref="D78:I78" si="88">SUM(D76:D77)</f>
        <v>0</v>
      </c>
      <c r="E78" s="297">
        <f t="shared" si="88"/>
        <v>0</v>
      </c>
      <c r="F78" s="297">
        <f t="shared" si="88"/>
        <v>0</v>
      </c>
      <c r="G78" s="297">
        <f t="shared" si="88"/>
        <v>0</v>
      </c>
      <c r="H78" s="297">
        <f t="shared" si="88"/>
        <v>0</v>
      </c>
      <c r="I78" s="297">
        <f t="shared" si="88"/>
        <v>0</v>
      </c>
      <c r="J78" s="102"/>
      <c r="K78" s="102"/>
      <c r="L78" s="324"/>
      <c r="M78" s="311" t="str">
        <f t="shared" si="87"/>
        <v>TOTAL CAPITOL 7</v>
      </c>
      <c r="N78" s="297">
        <f>SUM(N76:N77)</f>
        <v>0</v>
      </c>
      <c r="O78" s="297">
        <f t="shared" ref="O78:R78" si="89">SUM(O76:O77)</f>
        <v>0</v>
      </c>
      <c r="P78" s="297">
        <f t="shared" si="89"/>
        <v>0</v>
      </c>
      <c r="Q78" s="297">
        <f t="shared" si="89"/>
        <v>0</v>
      </c>
      <c r="R78" s="297">
        <f t="shared" si="89"/>
        <v>0</v>
      </c>
      <c r="S78" s="57" t="str">
        <f t="shared" si="86"/>
        <v>OK</v>
      </c>
    </row>
    <row r="79" spans="1:19" s="58" customFormat="1" ht="22.95" customHeight="1" x14ac:dyDescent="0.3">
      <c r="A79" s="125"/>
      <c r="B79" s="299" t="s">
        <v>201</v>
      </c>
      <c r="C79" s="300">
        <f>C74+C70+C57+C42+C13+C10+C78</f>
        <v>0</v>
      </c>
      <c r="D79" s="300">
        <f t="shared" ref="D79:I79" si="90">D74+D70+D57+D42+D13+D10+D78</f>
        <v>0</v>
      </c>
      <c r="E79" s="300">
        <f>E74+E70+E57+E42+E13+E10+E78</f>
        <v>0</v>
      </c>
      <c r="F79" s="300">
        <f t="shared" si="90"/>
        <v>0</v>
      </c>
      <c r="G79" s="300">
        <f t="shared" si="90"/>
        <v>0</v>
      </c>
      <c r="H79" s="300">
        <f t="shared" si="90"/>
        <v>0</v>
      </c>
      <c r="I79" s="300">
        <f t="shared" si="90"/>
        <v>0</v>
      </c>
      <c r="J79" s="126"/>
      <c r="K79" s="126"/>
      <c r="L79" s="324"/>
      <c r="M79" s="382" t="str">
        <f>B79</f>
        <v xml:space="preserve">TOTAL DEVIZ GENERAL                                  </v>
      </c>
      <c r="N79" s="300">
        <f>N74+N70+N57+N42+N13+N10+N78</f>
        <v>0</v>
      </c>
      <c r="O79" s="300">
        <f t="shared" ref="O79:R79" si="91">O74+O70+O57+O42+O13+O10+O78</f>
        <v>0</v>
      </c>
      <c r="P79" s="300">
        <f t="shared" si="91"/>
        <v>0</v>
      </c>
      <c r="Q79" s="300">
        <f t="shared" si="91"/>
        <v>0</v>
      </c>
      <c r="R79" s="300">
        <f t="shared" si="91"/>
        <v>0</v>
      </c>
      <c r="S79" s="57" t="str">
        <f t="shared" si="2"/>
        <v>OK</v>
      </c>
    </row>
    <row r="80" spans="1:19" s="58" customFormat="1" ht="26.4" customHeight="1" x14ac:dyDescent="0.3">
      <c r="A80" s="60"/>
      <c r="B80" s="298" t="s">
        <v>200</v>
      </c>
      <c r="C80" s="297">
        <f t="shared" ref="C80:I80" si="92">C7+C8+C9+C12+C44+C46+C60</f>
        <v>0</v>
      </c>
      <c r="D80" s="297">
        <f t="shared" si="92"/>
        <v>0</v>
      </c>
      <c r="E80" s="297">
        <f t="shared" si="92"/>
        <v>0</v>
      </c>
      <c r="F80" s="297">
        <f t="shared" si="92"/>
        <v>0</v>
      </c>
      <c r="G80" s="297">
        <f t="shared" si="92"/>
        <v>0</v>
      </c>
      <c r="H80" s="297">
        <f t="shared" si="92"/>
        <v>0</v>
      </c>
      <c r="I80" s="297">
        <f t="shared" si="92"/>
        <v>0</v>
      </c>
      <c r="J80" s="102"/>
      <c r="K80" s="102"/>
      <c r="L80" s="324"/>
      <c r="M80" s="312" t="str">
        <f>B80</f>
        <v>din care:   C + M (1.2 + 1.3 +1.4 + 2 + 4.1 + 4.2 + 5.1.1)</v>
      </c>
      <c r="N80" s="297">
        <f>N7+N8+N9+N12+N44+N46+N60</f>
        <v>0</v>
      </c>
      <c r="O80" s="297">
        <f t="shared" ref="O80:R80" si="93">O7+O8+O9+O12+O44+O46+O60</f>
        <v>0</v>
      </c>
      <c r="P80" s="297">
        <f t="shared" si="93"/>
        <v>0</v>
      </c>
      <c r="Q80" s="297">
        <f t="shared" si="93"/>
        <v>0</v>
      </c>
      <c r="R80" s="297">
        <f t="shared" si="93"/>
        <v>0</v>
      </c>
      <c r="S80" s="57" t="str">
        <f t="shared" si="2"/>
        <v>OK</v>
      </c>
    </row>
    <row r="81" spans="1:20" s="64" customFormat="1" ht="18.600000000000001" customHeight="1" x14ac:dyDescent="0.3">
      <c r="A81" s="63" t="s">
        <v>681</v>
      </c>
      <c r="B81" s="426" t="s">
        <v>223</v>
      </c>
      <c r="C81" s="427"/>
      <c r="D81" s="427"/>
      <c r="E81" s="427"/>
      <c r="F81" s="427"/>
      <c r="G81" s="427"/>
      <c r="H81" s="427"/>
      <c r="I81" s="427"/>
      <c r="J81" s="110"/>
      <c r="K81" s="110"/>
      <c r="L81" s="327"/>
      <c r="M81" s="447" t="str">
        <f>B81</f>
        <v>Cheltuiel specifice prioritatii -  cheltuieli soft</v>
      </c>
      <c r="N81" s="447"/>
      <c r="O81" s="447"/>
      <c r="P81" s="447"/>
      <c r="Q81" s="447"/>
      <c r="R81" s="447"/>
      <c r="S81" s="19"/>
    </row>
    <row r="82" spans="1:20" s="169" customFormat="1" ht="88.2" customHeight="1" x14ac:dyDescent="0.3">
      <c r="A82" s="63" t="s">
        <v>682</v>
      </c>
      <c r="B82" s="279" t="s">
        <v>502</v>
      </c>
      <c r="C82" s="294"/>
      <c r="D82" s="294"/>
      <c r="E82" s="295">
        <f>C82+D82</f>
        <v>0</v>
      </c>
      <c r="F82" s="294"/>
      <c r="G82" s="294"/>
      <c r="H82" s="295">
        <f>F82+G82</f>
        <v>0</v>
      </c>
      <c r="I82" s="295">
        <f>E82+H82</f>
        <v>0</v>
      </c>
      <c r="J82" s="104" t="s">
        <v>253</v>
      </c>
      <c r="K82" s="104" t="s">
        <v>598</v>
      </c>
      <c r="L82" s="330" t="str">
        <f>IF(E82&gt;SUM(C95*Instructiuni!F16),"!!! Atentie prag","")</f>
        <v/>
      </c>
      <c r="M82" s="331" t="str">
        <f>B82</f>
        <v>Cheltuieli cu activități soft vizând realizarea obiectivului specific privind promovarea dezvoltării integrate și incluzive în domeniul social, economic și al mediului, precum și a culturii, a patrimoniului natural, a turismului sustenabil și a securității în zonele urbane</v>
      </c>
      <c r="N82" s="38"/>
      <c r="O82" s="163"/>
      <c r="P82" s="163"/>
      <c r="Q82" s="163"/>
      <c r="R82" s="160">
        <f t="shared" si="1"/>
        <v>0</v>
      </c>
      <c r="S82" s="161" t="str">
        <f>IF(R82=I82,"OK","ERROR")</f>
        <v>OK</v>
      </c>
    </row>
    <row r="83" spans="1:20" s="64" customFormat="1" ht="82.8" customHeight="1" x14ac:dyDescent="0.3">
      <c r="A83" s="63" t="s">
        <v>683</v>
      </c>
      <c r="B83" s="279" t="s">
        <v>650</v>
      </c>
      <c r="C83" s="294"/>
      <c r="D83" s="294"/>
      <c r="E83" s="295">
        <f>C83+D83</f>
        <v>0</v>
      </c>
      <c r="F83" s="294"/>
      <c r="G83" s="294"/>
      <c r="H83" s="295">
        <f>F83+G83</f>
        <v>0</v>
      </c>
      <c r="I83" s="295">
        <f>E83+H83</f>
        <v>0</v>
      </c>
      <c r="J83" s="104" t="s">
        <v>286</v>
      </c>
      <c r="K83" s="104" t="s">
        <v>480</v>
      </c>
      <c r="L83" s="328"/>
      <c r="M83" s="331" t="str">
        <f>B83</f>
        <v xml:space="preserve">Cheltuieli cu activități de creștere/ dezvoltare a capacității administrative a beneficiarilor și de cooperare interregionale, transfrontaliere și transnaționale, inclusiv cu parteneri din statele care compun regiunea Dunării </v>
      </c>
      <c r="N83" s="38"/>
      <c r="O83" s="91"/>
      <c r="P83" s="91"/>
      <c r="Q83" s="91"/>
      <c r="R83" s="52">
        <f t="shared" ref="R83:R85" si="94">SUM(N83:Q83)</f>
        <v>0</v>
      </c>
      <c r="S83" s="19" t="str">
        <f>IF(R83=I83,"OK","ERROR")</f>
        <v>OK</v>
      </c>
    </row>
    <row r="84" spans="1:20" s="64" customFormat="1" ht="26.4" hidden="1" customHeight="1" x14ac:dyDescent="0.3">
      <c r="A84" s="63" t="s">
        <v>147</v>
      </c>
      <c r="B84" s="3"/>
      <c r="C84" s="294">
        <v>0</v>
      </c>
      <c r="D84" s="294">
        <v>0</v>
      </c>
      <c r="E84" s="295">
        <f>C84+D84</f>
        <v>0</v>
      </c>
      <c r="F84" s="294">
        <v>0</v>
      </c>
      <c r="G84" s="294">
        <v>0</v>
      </c>
      <c r="H84" s="295">
        <f>F84+G84</f>
        <v>0</v>
      </c>
      <c r="I84" s="295">
        <f>E84+H84</f>
        <v>0</v>
      </c>
      <c r="J84" s="110"/>
      <c r="K84" s="110"/>
      <c r="L84" s="328"/>
      <c r="M84" s="332"/>
      <c r="N84" s="91">
        <v>0</v>
      </c>
      <c r="O84" s="91">
        <v>0</v>
      </c>
      <c r="P84" s="91">
        <v>0</v>
      </c>
      <c r="Q84" s="91">
        <v>0</v>
      </c>
      <c r="R84" s="52">
        <f t="shared" si="94"/>
        <v>0</v>
      </c>
      <c r="S84" s="19" t="str">
        <f>IF(R84=I84,"OK","ERROR")</f>
        <v>OK</v>
      </c>
    </row>
    <row r="85" spans="1:20" s="64" customFormat="1" ht="7.2" hidden="1" customHeight="1" x14ac:dyDescent="0.3">
      <c r="A85" s="63" t="s">
        <v>152</v>
      </c>
      <c r="B85" s="29"/>
      <c r="C85" s="294">
        <v>0</v>
      </c>
      <c r="D85" s="294">
        <v>0</v>
      </c>
      <c r="E85" s="295"/>
      <c r="F85" s="294"/>
      <c r="G85" s="294"/>
      <c r="H85" s="295"/>
      <c r="I85" s="295"/>
      <c r="J85" s="110"/>
      <c r="K85" s="110"/>
      <c r="L85" s="328"/>
      <c r="M85" s="332"/>
      <c r="N85" s="91">
        <v>0</v>
      </c>
      <c r="O85" s="91">
        <v>0</v>
      </c>
      <c r="P85" s="91">
        <v>0</v>
      </c>
      <c r="Q85" s="91">
        <v>0</v>
      </c>
      <c r="R85" s="52">
        <f t="shared" si="94"/>
        <v>0</v>
      </c>
      <c r="S85" s="19" t="str">
        <f>IF(R85=I85,"OK","ERROR")</f>
        <v>OK</v>
      </c>
    </row>
    <row r="86" spans="1:20" s="58" customFormat="1" x14ac:dyDescent="0.3">
      <c r="A86" s="54"/>
      <c r="B86" s="55" t="s">
        <v>684</v>
      </c>
      <c r="C86" s="301">
        <f>SUM( C82:C85)</f>
        <v>0</v>
      </c>
      <c r="D86" s="301">
        <f t="shared" ref="D86:I86" si="95">SUM( D82:D85)</f>
        <v>0</v>
      </c>
      <c r="E86" s="301">
        <f t="shared" si="95"/>
        <v>0</v>
      </c>
      <c r="F86" s="301">
        <f t="shared" si="95"/>
        <v>0</v>
      </c>
      <c r="G86" s="301">
        <f t="shared" si="95"/>
        <v>0</v>
      </c>
      <c r="H86" s="301">
        <f t="shared" si="95"/>
        <v>0</v>
      </c>
      <c r="I86" s="301">
        <f t="shared" si="95"/>
        <v>0</v>
      </c>
      <c r="J86" s="111"/>
      <c r="K86" s="111"/>
      <c r="L86" s="324"/>
      <c r="M86" s="333"/>
      <c r="N86" s="301">
        <f t="shared" ref="N86" si="96">SUM( N82:N85)</f>
        <v>0</v>
      </c>
      <c r="O86" s="301">
        <f t="shared" ref="O86" si="97">SUM( O82:O85)</f>
        <v>0</v>
      </c>
      <c r="P86" s="301">
        <f t="shared" ref="P86" si="98">SUM( P82:P85)</f>
        <v>0</v>
      </c>
      <c r="Q86" s="301">
        <f t="shared" ref="Q86" si="99">SUM( Q82:Q85)</f>
        <v>0</v>
      </c>
      <c r="R86" s="301">
        <f t="shared" ref="R86" si="100">SUM( R82:R85)</f>
        <v>0</v>
      </c>
      <c r="S86" s="57" t="str">
        <f>IF(R86=I86,"OK","ERROR")</f>
        <v>OK</v>
      </c>
    </row>
    <row r="87" spans="1:20" s="66" customFormat="1" x14ac:dyDescent="0.3">
      <c r="A87" s="59"/>
      <c r="B87" s="65"/>
      <c r="C87" s="302"/>
      <c r="D87" s="302"/>
      <c r="E87" s="302"/>
      <c r="F87" s="302"/>
      <c r="G87" s="302"/>
      <c r="H87" s="302"/>
      <c r="I87" s="302"/>
      <c r="J87" s="112"/>
      <c r="K87" s="113"/>
      <c r="L87" s="329"/>
      <c r="M87" s="334"/>
      <c r="N87" s="43"/>
      <c r="O87" s="43"/>
      <c r="P87" s="43"/>
      <c r="Q87" s="43"/>
      <c r="R87" s="52"/>
      <c r="S87" s="19"/>
    </row>
    <row r="88" spans="1:20" s="67" customFormat="1" ht="38.4" customHeight="1" x14ac:dyDescent="0.3">
      <c r="A88" s="121"/>
      <c r="B88" s="122" t="s">
        <v>203</v>
      </c>
      <c r="C88" s="303">
        <f>C86+C79</f>
        <v>0</v>
      </c>
      <c r="D88" s="303">
        <f t="shared" ref="D88:I88" si="101">D86+D79</f>
        <v>0</v>
      </c>
      <c r="E88" s="303">
        <f t="shared" si="101"/>
        <v>0</v>
      </c>
      <c r="F88" s="303">
        <f t="shared" si="101"/>
        <v>0</v>
      </c>
      <c r="G88" s="303">
        <f t="shared" si="101"/>
        <v>0</v>
      </c>
      <c r="H88" s="303">
        <f t="shared" si="101"/>
        <v>0</v>
      </c>
      <c r="I88" s="303">
        <f t="shared" si="101"/>
        <v>0</v>
      </c>
      <c r="J88" s="124"/>
      <c r="K88" s="124"/>
      <c r="L88" s="324"/>
      <c r="M88" s="65" t="s">
        <v>203</v>
      </c>
      <c r="N88" s="303">
        <f>N86+N79</f>
        <v>0</v>
      </c>
      <c r="O88" s="303">
        <f t="shared" ref="O88:R88" si="102">O86+O79</f>
        <v>0</v>
      </c>
      <c r="P88" s="303">
        <f t="shared" si="102"/>
        <v>0</v>
      </c>
      <c r="Q88" s="303">
        <f t="shared" si="102"/>
        <v>0</v>
      </c>
      <c r="R88" s="303">
        <f t="shared" si="102"/>
        <v>0</v>
      </c>
      <c r="S88" s="19" t="str">
        <f>IF(R88=I88,"OK","ERROR")</f>
        <v>OK</v>
      </c>
    </row>
    <row r="89" spans="1:20" s="67" customFormat="1" ht="24.6" customHeight="1" x14ac:dyDescent="0.3">
      <c r="A89" s="310"/>
      <c r="B89" s="65" t="str">
        <f>K83</f>
        <v>Cheltuieli indirecte conform art. 54 lit.a RDC 1060/2023</v>
      </c>
      <c r="C89" s="304">
        <f>C29+C32+C33+C35+C69+C83</f>
        <v>0</v>
      </c>
      <c r="D89" s="304">
        <f t="shared" ref="D89:I89" si="103">D29+D32+D33+D35+D69+D83</f>
        <v>0</v>
      </c>
      <c r="E89" s="304">
        <f t="shared" si="103"/>
        <v>0</v>
      </c>
      <c r="F89" s="304">
        <f t="shared" si="103"/>
        <v>0</v>
      </c>
      <c r="G89" s="304">
        <f t="shared" si="103"/>
        <v>0</v>
      </c>
      <c r="H89" s="304">
        <f t="shared" si="103"/>
        <v>0</v>
      </c>
      <c r="I89" s="304">
        <f t="shared" si="103"/>
        <v>0</v>
      </c>
      <c r="J89" s="269" t="str">
        <f>IF(E89&gt;SUM(SUM(E10+E13+E42-E35-E33-E32-E29+E57+E70-E69+E74+E82+E78)*Instructiuni!F20),"!!! Atentie prag","")</f>
        <v/>
      </c>
      <c r="K89" s="282"/>
      <c r="L89" s="324"/>
      <c r="M89" s="65" t="str">
        <f>B89</f>
        <v>Cheltuieli indirecte conform art. 54 lit.a RDC 1060/2023</v>
      </c>
      <c r="N89" s="304">
        <f>N29+N32+N33+N35+N69+N83</f>
        <v>0</v>
      </c>
      <c r="O89" s="304">
        <f t="shared" ref="O89:R89" si="104">O29+O32+O33+O35+O69+O83</f>
        <v>0</v>
      </c>
      <c r="P89" s="304">
        <f t="shared" si="104"/>
        <v>0</v>
      </c>
      <c r="Q89" s="304">
        <f t="shared" si="104"/>
        <v>0</v>
      </c>
      <c r="R89" s="304">
        <f t="shared" si="104"/>
        <v>0</v>
      </c>
      <c r="S89" s="19"/>
    </row>
    <row r="90" spans="1:20" s="67" customFormat="1" ht="31.2" customHeight="1" x14ac:dyDescent="0.3">
      <c r="A90" s="310"/>
      <c r="B90" s="65" t="s">
        <v>476</v>
      </c>
      <c r="C90" s="304">
        <f>C45+C47+C49+C52+C54+C56</f>
        <v>0</v>
      </c>
      <c r="D90" s="304">
        <f t="shared" ref="D90:H90" si="105">D45+D47+D49+D52+D54+D56</f>
        <v>0</v>
      </c>
      <c r="E90" s="304">
        <f t="shared" si="105"/>
        <v>0</v>
      </c>
      <c r="F90" s="304">
        <f t="shared" si="105"/>
        <v>0</v>
      </c>
      <c r="G90" s="304">
        <f t="shared" si="105"/>
        <v>0</v>
      </c>
      <c r="H90" s="304">
        <f t="shared" si="105"/>
        <v>0</v>
      </c>
      <c r="I90" s="304">
        <f>I45+I47+I49+I52+I54+I56</f>
        <v>0</v>
      </c>
      <c r="J90" s="269" t="str">
        <f>IF(E90&gt;SUM(SUM(E10+E13+E44-E45+E46-E47+E48-E49+E50-E52+E53-E54+E55-E56+E74+E60)*Instructiuni!F14),"!!! Atentie prag","")</f>
        <v/>
      </c>
      <c r="K90" s="268"/>
      <c r="L90" s="324"/>
      <c r="M90" s="65" t="str">
        <f>B90</f>
        <v>Cheltuieli auxiliare investiției de bază</v>
      </c>
      <c r="N90" s="304">
        <f>N45+N47+N49+N52+N54+N56</f>
        <v>0</v>
      </c>
      <c r="O90" s="304">
        <f t="shared" ref="O90:R90" si="106">O45+O47+O49+O52+O54+O56</f>
        <v>0</v>
      </c>
      <c r="P90" s="304">
        <f t="shared" si="106"/>
        <v>0</v>
      </c>
      <c r="Q90" s="304">
        <f t="shared" si="106"/>
        <v>0</v>
      </c>
      <c r="R90" s="304">
        <f t="shared" si="106"/>
        <v>0</v>
      </c>
      <c r="S90" s="19"/>
    </row>
    <row r="91" spans="1:20" s="67" customFormat="1" ht="31.2" customHeight="1" x14ac:dyDescent="0.3">
      <c r="A91" s="131"/>
      <c r="B91" s="284"/>
      <c r="C91" s="285"/>
      <c r="D91" s="286"/>
      <c r="E91" s="286"/>
      <c r="F91" s="286"/>
      <c r="G91" s="286"/>
      <c r="H91" s="286"/>
      <c r="I91" s="286"/>
      <c r="J91" s="114"/>
      <c r="K91" s="287"/>
      <c r="L91" s="324"/>
      <c r="M91" s="259"/>
      <c r="N91" s="171"/>
      <c r="O91" s="172"/>
      <c r="P91" s="172"/>
      <c r="Q91" s="172"/>
      <c r="R91" s="172"/>
      <c r="S91" s="19"/>
    </row>
    <row r="92" spans="1:20" ht="33" customHeight="1" x14ac:dyDescent="0.3">
      <c r="A92" s="68" t="s">
        <v>32</v>
      </c>
      <c r="B92" s="266" t="s">
        <v>11</v>
      </c>
      <c r="C92" s="267" t="s">
        <v>29</v>
      </c>
      <c r="D92" s="69"/>
      <c r="E92" s="69"/>
      <c r="F92" s="69"/>
      <c r="G92" s="69"/>
      <c r="H92" s="70"/>
      <c r="I92" s="69"/>
      <c r="J92" s="114"/>
      <c r="K92" s="114"/>
      <c r="L92" s="321"/>
      <c r="M92" s="335" t="s">
        <v>231</v>
      </c>
      <c r="N92" s="173" t="e">
        <f>N88/$I$88</f>
        <v>#DIV/0!</v>
      </c>
      <c r="O92" s="173" t="e">
        <f>O88/$I$88</f>
        <v>#DIV/0!</v>
      </c>
      <c r="P92" s="173" t="e">
        <f>P88/$I$88</f>
        <v>#DIV/0!</v>
      </c>
      <c r="Q92" s="173" t="e">
        <f>Q88/$I$88</f>
        <v>#DIV/0!</v>
      </c>
      <c r="R92" s="173" t="e">
        <f>SUM(N92:Q92)</f>
        <v>#DIV/0!</v>
      </c>
      <c r="S92" s="19"/>
      <c r="T92" s="64"/>
    </row>
    <row r="93" spans="1:20" ht="34.200000000000003" customHeight="1" x14ac:dyDescent="0.3">
      <c r="A93" s="71" t="s">
        <v>12</v>
      </c>
      <c r="B93" s="46" t="s">
        <v>13</v>
      </c>
      <c r="C93" s="72">
        <f>I88</f>
        <v>0</v>
      </c>
      <c r="F93" s="22"/>
      <c r="G93" s="22"/>
      <c r="H93" s="24"/>
      <c r="I93" s="25"/>
      <c r="J93" s="115"/>
      <c r="K93" s="114"/>
      <c r="L93" s="321"/>
      <c r="M93" s="335" t="s">
        <v>69</v>
      </c>
      <c r="N93" s="336">
        <f>N88-N95</f>
        <v>0</v>
      </c>
      <c r="O93" s="336">
        <f>O88-O95</f>
        <v>0</v>
      </c>
      <c r="P93" s="336">
        <f>P88-P95</f>
        <v>0</v>
      </c>
      <c r="Q93" s="336">
        <f>Q88-Q95</f>
        <v>0</v>
      </c>
      <c r="R93" s="174">
        <f t="shared" ref="R93:R96" si="107">SUM(N93:Q93)</f>
        <v>0</v>
      </c>
      <c r="S93" s="19"/>
      <c r="T93" s="64"/>
    </row>
    <row r="94" spans="1:20" ht="24" x14ac:dyDescent="0.3">
      <c r="A94" s="71" t="s">
        <v>33</v>
      </c>
      <c r="B94" s="40" t="s">
        <v>38</v>
      </c>
      <c r="C94" s="41">
        <f>H88</f>
        <v>0</v>
      </c>
      <c r="D94" s="114" t="str">
        <f>IF(C94&gt;300000*Instructiuni!H39,"!!! Atentie prag valoare  minima eligibila ","")</f>
        <v/>
      </c>
      <c r="E94" s="350"/>
      <c r="F94" s="22"/>
      <c r="G94" s="22"/>
      <c r="H94" s="22"/>
      <c r="I94" s="69"/>
      <c r="J94" s="114"/>
      <c r="K94" s="114"/>
      <c r="L94" s="321"/>
      <c r="M94" s="335" t="s">
        <v>204</v>
      </c>
      <c r="N94" s="173" t="e">
        <f>N93/$E$88</f>
        <v>#DIV/0!</v>
      </c>
      <c r="O94" s="173" t="e">
        <f>O93/$E$88</f>
        <v>#DIV/0!</v>
      </c>
      <c r="P94" s="173" t="e">
        <f>P93/$E$88</f>
        <v>#DIV/0!</v>
      </c>
      <c r="Q94" s="173" t="e">
        <f>Q93/$E$88</f>
        <v>#DIV/0!</v>
      </c>
      <c r="R94" s="173" t="e">
        <f>SUM(N94:Q94)</f>
        <v>#DIV/0!</v>
      </c>
      <c r="S94" s="19"/>
      <c r="T94" s="64"/>
    </row>
    <row r="95" spans="1:20" ht="30.6" customHeight="1" x14ac:dyDescent="0.3">
      <c r="A95" s="71" t="s">
        <v>34</v>
      </c>
      <c r="B95" s="40" t="s">
        <v>14</v>
      </c>
      <c r="C95" s="41">
        <f>E88</f>
        <v>0</v>
      </c>
      <c r="D95" s="114" t="str">
        <f>IF(C95&gt;4000000*Instructiuni!H39,"!!! Atentie prag valoare  maxima eligibila ","")</f>
        <v/>
      </c>
      <c r="E95" s="350"/>
      <c r="F95" s="22"/>
      <c r="G95" s="22"/>
      <c r="H95" s="22"/>
      <c r="I95" s="73"/>
      <c r="J95" s="114"/>
      <c r="K95" s="114"/>
      <c r="L95" s="321"/>
      <c r="M95" s="335" t="s">
        <v>70</v>
      </c>
      <c r="N95" s="92"/>
      <c r="O95" s="92"/>
      <c r="P95" s="92"/>
      <c r="Q95" s="92"/>
      <c r="R95" s="174">
        <f t="shared" si="107"/>
        <v>0</v>
      </c>
      <c r="S95" s="19"/>
      <c r="T95" s="86"/>
    </row>
    <row r="96" spans="1:20" ht="19.95" customHeight="1" x14ac:dyDescent="0.3">
      <c r="A96" s="71" t="s">
        <v>15</v>
      </c>
      <c r="B96" s="46" t="s">
        <v>16</v>
      </c>
      <c r="C96" s="72" t="e">
        <f>SUM(C97:C99)</f>
        <v>#VALUE!</v>
      </c>
      <c r="D96" s="430"/>
      <c r="E96" s="431"/>
      <c r="F96" s="431"/>
      <c r="G96" s="431"/>
      <c r="H96" s="431"/>
      <c r="I96" s="69"/>
      <c r="J96" s="114"/>
      <c r="K96" s="114"/>
      <c r="L96" s="321"/>
      <c r="M96" s="335" t="s">
        <v>386</v>
      </c>
      <c r="N96" s="92"/>
      <c r="O96" s="92"/>
      <c r="P96" s="92"/>
      <c r="Q96" s="92"/>
      <c r="R96" s="174">
        <f t="shared" si="107"/>
        <v>0</v>
      </c>
      <c r="S96" s="19"/>
      <c r="T96" s="64"/>
    </row>
    <row r="97" spans="1:20" ht="24" x14ac:dyDescent="0.3">
      <c r="A97" s="71" t="s">
        <v>35</v>
      </c>
      <c r="B97" s="40" t="s">
        <v>17</v>
      </c>
      <c r="C97" s="74" t="e">
        <f>SUMIF(A103:A105,D98,F103:F105)</f>
        <v>#VALUE!</v>
      </c>
      <c r="D97" s="75" t="s">
        <v>124</v>
      </c>
      <c r="E97" s="76"/>
      <c r="F97" s="428"/>
      <c r="G97" s="428"/>
      <c r="H97" s="428"/>
      <c r="I97" s="428"/>
      <c r="J97" s="428"/>
      <c r="K97" s="116"/>
      <c r="M97" s="337" t="s">
        <v>16</v>
      </c>
      <c r="N97" s="271" t="e">
        <f>N98+N99+N100</f>
        <v>#DIV/0!</v>
      </c>
      <c r="O97" s="271" t="e">
        <f t="shared" ref="O97:Q97" si="108">O98+O99+O100</f>
        <v>#DIV/0!</v>
      </c>
      <c r="P97" s="271" t="e">
        <f t="shared" si="108"/>
        <v>#DIV/0!</v>
      </c>
      <c r="Q97" s="271" t="e">
        <f t="shared" si="108"/>
        <v>#DIV/0!</v>
      </c>
      <c r="R97" s="256" t="e">
        <f>SUM(N97:Q97)</f>
        <v>#DIV/0!</v>
      </c>
      <c r="S97" s="19"/>
      <c r="T97" s="64"/>
    </row>
    <row r="98" spans="1:20" ht="24" x14ac:dyDescent="0.3">
      <c r="A98" s="71" t="s">
        <v>36</v>
      </c>
      <c r="B98" s="40" t="s">
        <v>107</v>
      </c>
      <c r="C98" s="77" t="e">
        <f>C95-'Funding Gap'!D97</f>
        <v>#VALUE!</v>
      </c>
      <c r="D98" s="281">
        <v>1</v>
      </c>
      <c r="E98" s="76"/>
      <c r="F98" s="428"/>
      <c r="G98" s="428"/>
      <c r="H98" s="428"/>
      <c r="I98" s="428"/>
      <c r="J98" s="428"/>
      <c r="K98" s="116"/>
      <c r="M98" s="337" t="s">
        <v>17</v>
      </c>
      <c r="N98" s="271" t="e">
        <f>N94*$C$97</f>
        <v>#DIV/0!</v>
      </c>
      <c r="O98" s="271" t="e">
        <f>O94*$C$97</f>
        <v>#DIV/0!</v>
      </c>
      <c r="P98" s="271" t="e">
        <f>P94*$C$97</f>
        <v>#DIV/0!</v>
      </c>
      <c r="Q98" s="271" t="e">
        <f>Q94*$C$97</f>
        <v>#DIV/0!</v>
      </c>
      <c r="R98" s="256" t="e">
        <f t="shared" ref="R98:R106" si="109">SUM(N98:Q98)</f>
        <v>#DIV/0!</v>
      </c>
      <c r="S98" s="19"/>
      <c r="T98" s="64"/>
    </row>
    <row r="99" spans="1:20" ht="39.6" customHeight="1" x14ac:dyDescent="0.3">
      <c r="A99" s="71" t="s">
        <v>122</v>
      </c>
      <c r="B99" s="40" t="s">
        <v>37</v>
      </c>
      <c r="C99" s="41">
        <f>H88</f>
        <v>0</v>
      </c>
      <c r="D99" s="69"/>
      <c r="E99" s="76"/>
      <c r="F99" s="429"/>
      <c r="G99" s="429"/>
      <c r="H99" s="429"/>
      <c r="I99" s="429"/>
      <c r="J99" s="429"/>
      <c r="K99" s="116"/>
      <c r="M99" s="337" t="s">
        <v>107</v>
      </c>
      <c r="N99" s="271" t="e">
        <f>N94*$C$98</f>
        <v>#DIV/0!</v>
      </c>
      <c r="O99" s="271" t="e">
        <f>O94*$C$98</f>
        <v>#DIV/0!</v>
      </c>
      <c r="P99" s="271" t="e">
        <f>P94*$C$98</f>
        <v>#DIV/0!</v>
      </c>
      <c r="Q99" s="271" t="e">
        <f>Q94*$C$98</f>
        <v>#DIV/0!</v>
      </c>
      <c r="R99" s="256" t="e">
        <f t="shared" si="109"/>
        <v>#DIV/0!</v>
      </c>
      <c r="S99" s="19"/>
      <c r="T99" s="64"/>
    </row>
    <row r="100" spans="1:20" ht="23.4" customHeight="1" x14ac:dyDescent="0.3">
      <c r="A100" s="71" t="s">
        <v>10</v>
      </c>
      <c r="B100" s="46" t="s">
        <v>18</v>
      </c>
      <c r="C100" s="72" t="e">
        <f>C93-C96</f>
        <v>#VALUE!</v>
      </c>
      <c r="D100" s="78"/>
      <c r="E100" s="78"/>
      <c r="F100" s="78"/>
      <c r="G100" s="78"/>
      <c r="H100" s="78"/>
      <c r="I100" s="78"/>
      <c r="J100" s="115"/>
      <c r="K100" s="114"/>
      <c r="L100" s="321"/>
      <c r="M100" s="337" t="s">
        <v>37</v>
      </c>
      <c r="N100" s="271">
        <f>N95</f>
        <v>0</v>
      </c>
      <c r="O100" s="271">
        <f>O95</f>
        <v>0</v>
      </c>
      <c r="P100" s="271">
        <f>P95</f>
        <v>0</v>
      </c>
      <c r="Q100" s="271">
        <f>Q95</f>
        <v>0</v>
      </c>
      <c r="R100" s="256">
        <f t="shared" si="109"/>
        <v>0</v>
      </c>
      <c r="S100" s="19"/>
      <c r="T100" s="64"/>
    </row>
    <row r="101" spans="1:20" ht="36" x14ac:dyDescent="0.3">
      <c r="A101" s="127"/>
      <c r="B101" s="128"/>
      <c r="C101" s="129"/>
      <c r="D101" s="78"/>
      <c r="E101" s="78"/>
      <c r="F101" s="78"/>
      <c r="G101" s="78"/>
      <c r="H101" s="78"/>
      <c r="I101" s="78"/>
      <c r="J101" s="115"/>
      <c r="K101" s="114"/>
      <c r="L101" s="321"/>
      <c r="M101" s="337" t="s">
        <v>18</v>
      </c>
      <c r="N101" s="271" t="str">
        <f>IFERROR($C$100*$N$94,"")</f>
        <v/>
      </c>
      <c r="O101" s="271" t="str">
        <f>IFERROR($C$100*$O$94,"")</f>
        <v/>
      </c>
      <c r="P101" s="271" t="str">
        <f>IFERROR($C$100*$P$94,"")</f>
        <v/>
      </c>
      <c r="Q101" s="271" t="str">
        <f>IFERROR($C$100*$Q$94,"")</f>
        <v/>
      </c>
      <c r="R101" s="256">
        <f>SUM(N101:Q101)</f>
        <v>0</v>
      </c>
      <c r="S101" s="338" t="e">
        <f>R101-C100</f>
        <v>#VALUE!</v>
      </c>
      <c r="T101" s="64"/>
    </row>
    <row r="102" spans="1:20" ht="48" x14ac:dyDescent="0.3">
      <c r="A102" s="130" t="s">
        <v>124</v>
      </c>
      <c r="B102" s="40" t="s">
        <v>73</v>
      </c>
      <c r="C102" s="79" t="s">
        <v>74</v>
      </c>
      <c r="D102" s="80" t="s">
        <v>75</v>
      </c>
      <c r="E102" s="80" t="s">
        <v>123</v>
      </c>
      <c r="F102" s="80" t="s">
        <v>17</v>
      </c>
      <c r="G102" s="78"/>
      <c r="H102" s="81"/>
      <c r="I102" s="78"/>
      <c r="M102" s="337" t="s">
        <v>233</v>
      </c>
      <c r="N102" s="272" t="e">
        <f>ROUND(N97,2)</f>
        <v>#DIV/0!</v>
      </c>
      <c r="O102" s="272" t="e">
        <f>ROUND(O97,2)</f>
        <v>#DIV/0!</v>
      </c>
      <c r="P102" s="272" t="e">
        <f>ROUND(P97,2)</f>
        <v>#DIV/0!</v>
      </c>
      <c r="Q102" s="272" t="e">
        <f>ROUND(Q97,2)</f>
        <v>#DIV/0!</v>
      </c>
      <c r="R102" s="256" t="e">
        <f t="shared" si="109"/>
        <v>#DIV/0!</v>
      </c>
      <c r="S102" s="19"/>
      <c r="T102" s="64"/>
    </row>
    <row r="103" spans="1:20" ht="95.4" customHeight="1" x14ac:dyDescent="0.3">
      <c r="A103" s="39" t="s">
        <v>42</v>
      </c>
      <c r="B103" s="288" t="s">
        <v>643</v>
      </c>
      <c r="C103" s="38"/>
      <c r="D103" s="283">
        <f>ROUNDUP(E88,2)</f>
        <v>0</v>
      </c>
      <c r="E103" s="82">
        <v>0.02</v>
      </c>
      <c r="F103" s="83" t="e">
        <f>'Funding Gap'!D97*Buget_cerere!E103</f>
        <v>#VALUE!</v>
      </c>
      <c r="G103" s="84"/>
      <c r="H103" s="78"/>
      <c r="I103" s="84"/>
      <c r="M103" s="337" t="s">
        <v>235</v>
      </c>
      <c r="N103" s="273"/>
      <c r="O103" s="92"/>
      <c r="P103" s="92"/>
      <c r="Q103" s="92"/>
      <c r="R103" s="256">
        <f t="shared" si="109"/>
        <v>0</v>
      </c>
      <c r="S103" s="19"/>
      <c r="T103" s="64"/>
    </row>
    <row r="104" spans="1:20" ht="49.95" customHeight="1" x14ac:dyDescent="0.3">
      <c r="A104" s="344"/>
      <c r="B104" s="435" t="s">
        <v>644</v>
      </c>
      <c r="C104" s="435"/>
      <c r="D104" s="435"/>
      <c r="E104" s="435"/>
      <c r="F104" s="436"/>
      <c r="G104" s="85"/>
      <c r="H104" s="78"/>
      <c r="I104" s="84"/>
      <c r="M104" s="337" t="s">
        <v>234</v>
      </c>
      <c r="N104" s="274" t="e">
        <f>ROUND(N99,2)</f>
        <v>#DIV/0!</v>
      </c>
      <c r="O104" s="274" t="e">
        <f>ROUND(O99,2)</f>
        <v>#DIV/0!</v>
      </c>
      <c r="P104" s="274" t="e">
        <f>ROUND(P99,2)</f>
        <v>#DIV/0!</v>
      </c>
      <c r="Q104" s="274" t="e">
        <f>ROUND(Q99,2)</f>
        <v>#DIV/0!</v>
      </c>
      <c r="R104" s="256" t="e">
        <f>SUM(N104:Q104)</f>
        <v>#DIV/0!</v>
      </c>
      <c r="S104" s="19"/>
      <c r="T104" s="64"/>
    </row>
    <row r="105" spans="1:20" ht="27.6" customHeight="1" x14ac:dyDescent="0.3">
      <c r="A105" s="345"/>
      <c r="B105" s="437" t="s">
        <v>636</v>
      </c>
      <c r="C105" s="437"/>
      <c r="D105" s="437"/>
      <c r="E105" s="437"/>
      <c r="F105" s="438"/>
      <c r="G105" s="85"/>
      <c r="H105" s="69"/>
      <c r="I105" s="85"/>
      <c r="J105" s="118"/>
      <c r="K105" s="119"/>
      <c r="L105" s="289"/>
      <c r="M105" s="337" t="s">
        <v>236</v>
      </c>
      <c r="N105" s="273">
        <v>0</v>
      </c>
      <c r="O105" s="275">
        <v>0</v>
      </c>
      <c r="P105" s="275">
        <v>0</v>
      </c>
      <c r="Q105" s="275">
        <v>0</v>
      </c>
      <c r="R105" s="256">
        <f t="shared" si="109"/>
        <v>0</v>
      </c>
      <c r="S105" s="19"/>
      <c r="T105" s="64"/>
    </row>
    <row r="106" spans="1:20" ht="40.950000000000003" customHeight="1" x14ac:dyDescent="0.3">
      <c r="A106" s="424"/>
      <c r="B106" s="437" t="s">
        <v>637</v>
      </c>
      <c r="C106" s="437"/>
      <c r="D106" s="437"/>
      <c r="E106" s="437"/>
      <c r="F106" s="438"/>
      <c r="G106" s="85"/>
      <c r="H106" s="69"/>
      <c r="I106" s="70"/>
      <c r="J106" s="120"/>
      <c r="K106" s="119"/>
      <c r="L106" s="289"/>
      <c r="M106" s="339"/>
      <c r="N106" s="93" t="e">
        <f>IF(N102=(N103+N104+N105),"OK","ERROR")</f>
        <v>#DIV/0!</v>
      </c>
      <c r="O106" s="93" t="e">
        <f t="shared" ref="O106:Q106" si="110">IF(O102=(O103+O104+O105),"OK","ERROR")</f>
        <v>#DIV/0!</v>
      </c>
      <c r="P106" s="93" t="e">
        <f t="shared" si="110"/>
        <v>#DIV/0!</v>
      </c>
      <c r="Q106" s="93" t="e">
        <f t="shared" si="110"/>
        <v>#DIV/0!</v>
      </c>
      <c r="R106" s="174" t="e">
        <f t="shared" si="109"/>
        <v>#DIV/0!</v>
      </c>
      <c r="S106" s="19"/>
      <c r="T106" s="64"/>
    </row>
    <row r="107" spans="1:20" s="362" customFormat="1" x14ac:dyDescent="0.3">
      <c r="A107" s="425"/>
      <c r="B107" s="434"/>
      <c r="C107" s="434"/>
      <c r="D107" s="434"/>
      <c r="E107" s="384"/>
      <c r="F107" s="385"/>
      <c r="G107" s="386"/>
      <c r="H107" s="69"/>
      <c r="I107" s="69"/>
      <c r="J107" s="387"/>
      <c r="K107" s="355"/>
      <c r="L107" s="356"/>
      <c r="M107" s="388"/>
      <c r="N107" s="358"/>
      <c r="O107" s="358"/>
      <c r="P107" s="358"/>
      <c r="Q107" s="358"/>
      <c r="R107" s="359"/>
      <c r="S107" s="360"/>
      <c r="T107" s="361"/>
    </row>
    <row r="108" spans="1:20" s="401" customFormat="1" ht="16.2" hidden="1" customHeight="1" x14ac:dyDescent="0.3">
      <c r="A108" s="391"/>
      <c r="B108" s="392"/>
      <c r="C108" s="393"/>
      <c r="D108" s="393"/>
      <c r="E108" s="393"/>
      <c r="F108" s="393"/>
      <c r="G108" s="393"/>
      <c r="H108" s="393"/>
      <c r="I108" s="393"/>
      <c r="J108" s="394"/>
      <c r="K108" s="395"/>
      <c r="L108" s="396"/>
      <c r="M108" s="357"/>
      <c r="N108" s="397">
        <f>N88-N96-N68-N78</f>
        <v>0</v>
      </c>
      <c r="O108" s="397">
        <f t="shared" ref="O108:Q108" si="111">O88-O96-O68-O78</f>
        <v>0</v>
      </c>
      <c r="P108" s="397">
        <f t="shared" si="111"/>
        <v>0</v>
      </c>
      <c r="Q108" s="397">
        <f t="shared" si="111"/>
        <v>0</v>
      </c>
      <c r="R108" s="398"/>
      <c r="S108" s="399"/>
      <c r="T108" s="400"/>
    </row>
    <row r="109" spans="1:20" s="410" customFormat="1" x14ac:dyDescent="0.3">
      <c r="A109" s="402"/>
      <c r="B109" s="403"/>
      <c r="C109" s="78"/>
      <c r="D109" s="78"/>
      <c r="E109" s="78"/>
      <c r="F109" s="78"/>
      <c r="G109" s="78"/>
      <c r="H109" s="78"/>
      <c r="I109" s="78"/>
      <c r="J109" s="404"/>
      <c r="K109" s="405"/>
      <c r="L109" s="289"/>
      <c r="M109" s="290"/>
      <c r="N109" s="406"/>
      <c r="O109" s="406"/>
      <c r="P109" s="406"/>
      <c r="Q109" s="406"/>
      <c r="R109" s="407"/>
      <c r="S109" s="408"/>
      <c r="T109" s="409"/>
    </row>
    <row r="110" spans="1:20" s="410" customFormat="1" x14ac:dyDescent="0.3">
      <c r="A110" s="402"/>
      <c r="B110" s="403"/>
      <c r="C110" s="78"/>
      <c r="D110" s="78"/>
      <c r="E110" s="78"/>
      <c r="F110" s="78"/>
      <c r="G110" s="78"/>
      <c r="H110" s="78"/>
      <c r="I110" s="78"/>
      <c r="J110" s="116"/>
      <c r="K110" s="116"/>
      <c r="L110" s="290"/>
      <c r="M110" s="290"/>
      <c r="N110" s="411"/>
      <c r="O110" s="411"/>
      <c r="P110" s="411"/>
      <c r="Q110" s="411"/>
      <c r="R110" s="411"/>
    </row>
    <row r="111" spans="1:20" s="410" customFormat="1" x14ac:dyDescent="0.3">
      <c r="A111" s="402"/>
      <c r="B111" s="403"/>
      <c r="C111" s="78"/>
      <c r="D111" s="78"/>
      <c r="E111" s="78"/>
      <c r="F111" s="78"/>
      <c r="G111" s="78"/>
      <c r="H111" s="78"/>
      <c r="I111" s="78"/>
      <c r="J111" s="116"/>
      <c r="K111" s="116"/>
      <c r="L111" s="290"/>
      <c r="M111" s="290"/>
      <c r="N111" s="411"/>
      <c r="O111" s="411"/>
      <c r="P111" s="411"/>
      <c r="Q111" s="411"/>
      <c r="R111" s="411"/>
    </row>
    <row r="112" spans="1:20" s="410" customFormat="1" x14ac:dyDescent="0.3">
      <c r="A112" s="402"/>
      <c r="B112" s="403"/>
      <c r="C112" s="78"/>
      <c r="D112" s="78"/>
      <c r="E112" s="78"/>
      <c r="F112" s="78"/>
      <c r="G112" s="78"/>
      <c r="H112" s="78"/>
      <c r="I112" s="78"/>
      <c r="J112" s="116"/>
      <c r="K112" s="116"/>
      <c r="L112" s="290"/>
      <c r="M112" s="290"/>
      <c r="N112" s="411"/>
      <c r="O112" s="411"/>
      <c r="P112" s="411"/>
      <c r="Q112" s="411"/>
      <c r="R112" s="411"/>
    </row>
    <row r="113" spans="1:20" s="410" customFormat="1" x14ac:dyDescent="0.3">
      <c r="A113" s="402"/>
      <c r="B113" s="403"/>
      <c r="C113" s="78"/>
      <c r="D113" s="78"/>
      <c r="E113" s="78"/>
      <c r="F113" s="78"/>
      <c r="G113" s="78"/>
      <c r="H113" s="78"/>
      <c r="I113" s="78"/>
      <c r="J113" s="116"/>
      <c r="K113" s="116"/>
      <c r="L113" s="290"/>
      <c r="M113" s="290"/>
      <c r="N113" s="411"/>
      <c r="O113" s="411"/>
      <c r="P113" s="411"/>
      <c r="Q113" s="411"/>
      <c r="R113" s="411"/>
    </row>
    <row r="114" spans="1:20" x14ac:dyDescent="0.3">
      <c r="N114" s="276"/>
      <c r="O114" s="276"/>
      <c r="P114" s="276"/>
      <c r="Q114" s="276"/>
      <c r="R114" s="276"/>
      <c r="S114" s="162"/>
      <c r="T114" s="162"/>
    </row>
  </sheetData>
  <sheetProtection algorithmName="SHA-512" hashValue="SEuyjZUM2vQ7HcZs5OdJ2X0Qs3ClcxnkPpflbm2kex868Qp/pXuLU9sTgeGYe3JX4zIG+r/Bp2U0lDtVQaElhw==" saltValue="RLXw2+H971CiMTzUOyombQ==" spinCount="100000" sheet="1" formatColumns="0"/>
  <mergeCells count="35">
    <mergeCell ref="M1:R2"/>
    <mergeCell ref="B14:K14"/>
    <mergeCell ref="B11:I11"/>
    <mergeCell ref="M81:R81"/>
    <mergeCell ref="B71:I71"/>
    <mergeCell ref="M11:R11"/>
    <mergeCell ref="M14:R14"/>
    <mergeCell ref="M43:Q43"/>
    <mergeCell ref="M58:R58"/>
    <mergeCell ref="M71:R71"/>
    <mergeCell ref="B75:I75"/>
    <mergeCell ref="M75:R75"/>
    <mergeCell ref="M5:S5"/>
    <mergeCell ref="E3:E4"/>
    <mergeCell ref="H3:H4"/>
    <mergeCell ref="I3:I4"/>
    <mergeCell ref="B3:B4"/>
    <mergeCell ref="A1:K1"/>
    <mergeCell ref="C3:D3"/>
    <mergeCell ref="F3:G3"/>
    <mergeCell ref="B5:I5"/>
    <mergeCell ref="A3:A4"/>
    <mergeCell ref="A106:A107"/>
    <mergeCell ref="B43:I43"/>
    <mergeCell ref="B58:I58"/>
    <mergeCell ref="F97:J97"/>
    <mergeCell ref="F98:J98"/>
    <mergeCell ref="F99:J99"/>
    <mergeCell ref="D96:H96"/>
    <mergeCell ref="B81:I81"/>
    <mergeCell ref="A51:A52"/>
    <mergeCell ref="B107:D107"/>
    <mergeCell ref="B104:F104"/>
    <mergeCell ref="B105:F105"/>
    <mergeCell ref="B106:F106"/>
  </mergeCells>
  <phoneticPr fontId="11" type="noConversion"/>
  <conditionalFormatting sqref="N106:Q106">
    <cfRule type="cellIs" dxfId="5" priority="2" operator="equal">
      <formula>"error"</formula>
    </cfRule>
  </conditionalFormatting>
  <conditionalFormatting sqref="R82:R85">
    <cfRule type="cellIs" dxfId="4" priority="1" operator="equal">
      <formula>"error"</formula>
    </cfRule>
  </conditionalFormatting>
  <conditionalFormatting sqref="R6:S9">
    <cfRule type="cellIs" dxfId="3" priority="5" operator="equal">
      <formula>"error"</formula>
    </cfRule>
  </conditionalFormatting>
  <conditionalFormatting sqref="S10:S11 R12:S12 S13:S15 R16:S21 S22 R23:S29 S30:S31 R32:S35 S36:S37 R38:S41 S42 R43:S56 S57:S59 R60:S61 S62 R63:S69 S70:S71 R72:S73 S74:S75 R76:S77 S78:S86 R87:S87 S88:S106 R107:S109">
    <cfRule type="cellIs" dxfId="2" priority="7" operator="equal">
      <formula>"error"</formula>
    </cfRule>
  </conditionalFormatting>
  <pageMargins left="0.25" right="0.18478260899999999" top="0.27" bottom="0.25" header="6.4960630000000005E-2" footer="6.4960630000000005E-2"/>
  <pageSetup paperSize="9" fitToHeight="0" orientation="landscape"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D7573-0DAB-4C41-9CD6-1C983625BFA2}">
  <dimension ref="A1:I98"/>
  <sheetViews>
    <sheetView topLeftCell="A42" workbookViewId="0">
      <selection activeCell="I94" sqref="I94"/>
    </sheetView>
  </sheetViews>
  <sheetFormatPr defaultColWidth="8.88671875" defaultRowHeight="12" x14ac:dyDescent="0.25"/>
  <cols>
    <col min="1" max="1" width="12.109375" style="2" customWidth="1"/>
    <col min="2" max="2" width="26.109375" style="139" customWidth="1"/>
    <col min="3" max="3" width="15.33203125" style="136" customWidth="1"/>
    <col min="4" max="4" width="16" style="136" customWidth="1"/>
    <col min="5" max="5" width="18.33203125" style="136" customWidth="1"/>
    <col min="6" max="6" width="12.88671875" style="136" customWidth="1"/>
    <col min="7" max="7" width="17.44140625" style="136" customWidth="1"/>
    <col min="8" max="8" width="14.5546875" style="136" customWidth="1"/>
    <col min="9" max="9" width="13.33203125" style="136" customWidth="1"/>
    <col min="10" max="16384" width="8.88671875" style="136"/>
  </cols>
  <sheetData>
    <row r="1" spans="1:9" x14ac:dyDescent="0.25">
      <c r="A1" s="452" t="s">
        <v>359</v>
      </c>
      <c r="B1" s="453" t="s">
        <v>360</v>
      </c>
      <c r="C1" s="451" t="s">
        <v>3</v>
      </c>
      <c r="D1" s="451"/>
      <c r="E1" s="451" t="s">
        <v>30</v>
      </c>
      <c r="F1" s="451" t="s">
        <v>4</v>
      </c>
      <c r="G1" s="451"/>
      <c r="H1" s="451" t="s">
        <v>31</v>
      </c>
      <c r="I1" s="451" t="s">
        <v>0</v>
      </c>
    </row>
    <row r="2" spans="1:9" ht="60" x14ac:dyDescent="0.25">
      <c r="A2" s="452"/>
      <c r="B2" s="453"/>
      <c r="C2" s="135" t="s">
        <v>39</v>
      </c>
      <c r="D2" s="135" t="s">
        <v>149</v>
      </c>
      <c r="E2" s="451"/>
      <c r="F2" s="135" t="s">
        <v>40</v>
      </c>
      <c r="G2" s="135" t="s">
        <v>41</v>
      </c>
      <c r="H2" s="451"/>
      <c r="I2" s="451"/>
    </row>
    <row r="3" spans="1:9" ht="26.4" customHeight="1" x14ac:dyDescent="0.25">
      <c r="A3" s="454" t="s">
        <v>246</v>
      </c>
      <c r="B3" s="140" t="s">
        <v>323</v>
      </c>
      <c r="C3" s="137">
        <f>Buget_cerere!C6</f>
        <v>0</v>
      </c>
      <c r="D3" s="137">
        <f>Buget_cerere!D6</f>
        <v>0</v>
      </c>
      <c r="E3" s="137">
        <f>Buget_cerere!E6</f>
        <v>0</v>
      </c>
      <c r="F3" s="137">
        <f>Buget_cerere!F6</f>
        <v>0</v>
      </c>
      <c r="G3" s="137">
        <f>Buget_cerere!G6</f>
        <v>0</v>
      </c>
      <c r="H3" s="137">
        <f>Buget_cerere!H6</f>
        <v>0</v>
      </c>
      <c r="I3" s="137">
        <f>Buget_cerere!I6</f>
        <v>0</v>
      </c>
    </row>
    <row r="4" spans="1:9" ht="48" x14ac:dyDescent="0.25">
      <c r="A4" s="454"/>
      <c r="B4" s="140" t="s">
        <v>269</v>
      </c>
      <c r="C4" s="137">
        <f>Buget_cerere!C50</f>
        <v>0</v>
      </c>
      <c r="D4" s="137">
        <f>Buget_cerere!D50</f>
        <v>0</v>
      </c>
      <c r="E4" s="137">
        <f>Buget_cerere!E50</f>
        <v>0</v>
      </c>
      <c r="F4" s="137">
        <f>Buget_cerere!F50</f>
        <v>0</v>
      </c>
      <c r="G4" s="137">
        <f>Buget_cerere!G50</f>
        <v>0</v>
      </c>
      <c r="H4" s="137">
        <f>Buget_cerere!H50</f>
        <v>0</v>
      </c>
      <c r="I4" s="137">
        <f>Buget_cerere!I50</f>
        <v>0</v>
      </c>
    </row>
    <row r="5" spans="1:9" ht="15" customHeight="1" x14ac:dyDescent="0.25">
      <c r="A5" s="454"/>
      <c r="B5" s="140" t="s">
        <v>279</v>
      </c>
      <c r="C5" s="137">
        <f>Buget_cerere!C53</f>
        <v>0</v>
      </c>
      <c r="D5" s="137">
        <f>Buget_cerere!D53</f>
        <v>0</v>
      </c>
      <c r="E5" s="137">
        <f>Buget_cerere!E53</f>
        <v>0</v>
      </c>
      <c r="F5" s="137">
        <f>Buget_cerere!F53</f>
        <v>0</v>
      </c>
      <c r="G5" s="137">
        <f>Buget_cerere!G53</f>
        <v>0</v>
      </c>
      <c r="H5" s="137">
        <f>Buget_cerere!H53</f>
        <v>0</v>
      </c>
      <c r="I5" s="137">
        <f>Buget_cerere!I53</f>
        <v>0</v>
      </c>
    </row>
    <row r="6" spans="1:9" ht="14.4" customHeight="1" x14ac:dyDescent="0.25">
      <c r="A6" s="454"/>
      <c r="B6" s="140" t="s">
        <v>281</v>
      </c>
      <c r="C6" s="137">
        <f>Buget_cerere!C55</f>
        <v>0</v>
      </c>
      <c r="D6" s="137">
        <f>Buget_cerere!D55</f>
        <v>0</v>
      </c>
      <c r="E6" s="137">
        <f>Buget_cerere!E55</f>
        <v>0</v>
      </c>
      <c r="F6" s="137">
        <f>Buget_cerere!F55</f>
        <v>0</v>
      </c>
      <c r="G6" s="137">
        <f>Buget_cerere!G55</f>
        <v>0</v>
      </c>
      <c r="H6" s="137">
        <f>Buget_cerere!H55</f>
        <v>0</v>
      </c>
      <c r="I6" s="137">
        <f>Buget_cerere!I55</f>
        <v>0</v>
      </c>
    </row>
    <row r="7" spans="1:9" ht="24" hidden="1" x14ac:dyDescent="0.25">
      <c r="A7" s="454"/>
      <c r="B7" s="140" t="s">
        <v>324</v>
      </c>
      <c r="C7" s="137"/>
      <c r="D7" s="137"/>
      <c r="E7" s="137"/>
      <c r="F7" s="137"/>
      <c r="G7" s="137"/>
      <c r="H7" s="137"/>
      <c r="I7" s="137"/>
    </row>
    <row r="8" spans="1:9" ht="72" hidden="1" x14ac:dyDescent="0.25">
      <c r="A8" s="454"/>
      <c r="B8" s="140" t="s">
        <v>325</v>
      </c>
      <c r="C8" s="137"/>
      <c r="D8" s="137"/>
      <c r="E8" s="137"/>
      <c r="F8" s="137"/>
      <c r="G8" s="137"/>
      <c r="H8" s="137"/>
      <c r="I8" s="137"/>
    </row>
    <row r="9" spans="1:9" ht="24" hidden="1" x14ac:dyDescent="0.25">
      <c r="A9" s="454"/>
      <c r="B9" s="140" t="s">
        <v>326</v>
      </c>
      <c r="C9" s="137"/>
      <c r="D9" s="137"/>
      <c r="E9" s="137"/>
      <c r="F9" s="137"/>
      <c r="G9" s="137"/>
      <c r="H9" s="137"/>
      <c r="I9" s="137"/>
    </row>
    <row r="10" spans="1:9" ht="24" hidden="1" x14ac:dyDescent="0.25">
      <c r="A10" s="454"/>
      <c r="B10" s="140" t="s">
        <v>327</v>
      </c>
      <c r="C10" s="137"/>
      <c r="D10" s="137"/>
      <c r="E10" s="137"/>
      <c r="F10" s="137"/>
      <c r="G10" s="137"/>
      <c r="H10" s="137"/>
      <c r="I10" s="137"/>
    </row>
    <row r="11" spans="1:9" ht="36" hidden="1" x14ac:dyDescent="0.25">
      <c r="A11" s="454"/>
      <c r="B11" s="140" t="s">
        <v>328</v>
      </c>
      <c r="C11" s="137"/>
      <c r="D11" s="137"/>
      <c r="E11" s="137"/>
      <c r="F11" s="137"/>
      <c r="G11" s="137"/>
      <c r="H11" s="137"/>
      <c r="I11" s="137"/>
    </row>
    <row r="12" spans="1:9" ht="36" hidden="1" x14ac:dyDescent="0.25">
      <c r="A12" s="454"/>
      <c r="B12" s="140" t="s">
        <v>329</v>
      </c>
      <c r="C12" s="137"/>
      <c r="D12" s="137"/>
      <c r="E12" s="137"/>
      <c r="F12" s="137"/>
      <c r="G12" s="137"/>
      <c r="H12" s="137"/>
      <c r="I12" s="137"/>
    </row>
    <row r="13" spans="1:9" hidden="1" x14ac:dyDescent="0.25">
      <c r="A13" s="454"/>
      <c r="B13" s="140" t="s">
        <v>330</v>
      </c>
      <c r="C13" s="137"/>
      <c r="D13" s="137"/>
      <c r="E13" s="137"/>
      <c r="F13" s="137"/>
      <c r="G13" s="137"/>
      <c r="H13" s="137"/>
      <c r="I13" s="137"/>
    </row>
    <row r="14" spans="1:9" ht="16.95" hidden="1" customHeight="1" x14ac:dyDescent="0.25">
      <c r="A14" s="149" t="s">
        <v>280</v>
      </c>
      <c r="B14" s="150" t="s">
        <v>312</v>
      </c>
      <c r="C14" s="151"/>
      <c r="D14" s="151"/>
      <c r="E14" s="151"/>
      <c r="F14" s="151"/>
      <c r="G14" s="151"/>
      <c r="H14" s="151"/>
      <c r="I14" s="151"/>
    </row>
    <row r="15" spans="1:9" x14ac:dyDescent="0.25">
      <c r="A15" s="458" t="s">
        <v>248</v>
      </c>
      <c r="B15" s="143" t="s">
        <v>249</v>
      </c>
      <c r="C15" s="144">
        <f>Buget_cerere!C7</f>
        <v>0</v>
      </c>
      <c r="D15" s="144">
        <f>Buget_cerere!D7</f>
        <v>0</v>
      </c>
      <c r="E15" s="144">
        <f>Buget_cerere!E7</f>
        <v>0</v>
      </c>
      <c r="F15" s="144">
        <f>Buget_cerere!F7</f>
        <v>0</v>
      </c>
      <c r="G15" s="144">
        <f>Buget_cerere!G7</f>
        <v>0</v>
      </c>
      <c r="H15" s="144">
        <f>Buget_cerere!H7</f>
        <v>0</v>
      </c>
      <c r="I15" s="144">
        <f>Buget_cerere!I7</f>
        <v>0</v>
      </c>
    </row>
    <row r="16" spans="1:9" ht="36" x14ac:dyDescent="0.25">
      <c r="A16" s="459"/>
      <c r="B16" s="143" t="s">
        <v>250</v>
      </c>
      <c r="C16" s="144">
        <f>Buget_cerere!C8</f>
        <v>0</v>
      </c>
      <c r="D16" s="144">
        <f>Buget_cerere!D8</f>
        <v>0</v>
      </c>
      <c r="E16" s="144">
        <f>Buget_cerere!E8</f>
        <v>0</v>
      </c>
      <c r="F16" s="144">
        <f>Buget_cerere!F8</f>
        <v>0</v>
      </c>
      <c r="G16" s="144">
        <f>Buget_cerere!G8</f>
        <v>0</v>
      </c>
      <c r="H16" s="144">
        <f>Buget_cerere!H8</f>
        <v>0</v>
      </c>
      <c r="I16" s="144">
        <f>Buget_cerere!I8</f>
        <v>0</v>
      </c>
    </row>
    <row r="17" spans="1:9" ht="24" x14ac:dyDescent="0.25">
      <c r="A17" s="459"/>
      <c r="B17" s="143" t="s">
        <v>251</v>
      </c>
      <c r="C17" s="144">
        <f>Buget_cerere!C9</f>
        <v>0</v>
      </c>
      <c r="D17" s="144">
        <f>Buget_cerere!D9</f>
        <v>0</v>
      </c>
      <c r="E17" s="144">
        <f>Buget_cerere!E9</f>
        <v>0</v>
      </c>
      <c r="F17" s="144">
        <f>Buget_cerere!F9</f>
        <v>0</v>
      </c>
      <c r="G17" s="144">
        <f>Buget_cerere!G9</f>
        <v>0</v>
      </c>
      <c r="H17" s="144">
        <f>Buget_cerere!H9</f>
        <v>0</v>
      </c>
      <c r="I17" s="144">
        <f>Buget_cerere!I9</f>
        <v>0</v>
      </c>
    </row>
    <row r="18" spans="1:9" ht="36" x14ac:dyDescent="0.25">
      <c r="A18" s="459"/>
      <c r="B18" s="143" t="s">
        <v>252</v>
      </c>
      <c r="C18" s="144">
        <f>Buget_cerere!C12</f>
        <v>0</v>
      </c>
      <c r="D18" s="144">
        <f>Buget_cerere!D12</f>
        <v>0</v>
      </c>
      <c r="E18" s="144">
        <f>Buget_cerere!E12</f>
        <v>0</v>
      </c>
      <c r="F18" s="144">
        <f>Buget_cerere!F12</f>
        <v>0</v>
      </c>
      <c r="G18" s="144">
        <f>Buget_cerere!G12</f>
        <v>0</v>
      </c>
      <c r="H18" s="144">
        <f>Buget_cerere!H12</f>
        <v>0</v>
      </c>
      <c r="I18" s="144">
        <f>Buget_cerere!I12</f>
        <v>0</v>
      </c>
    </row>
    <row r="19" spans="1:9" x14ac:dyDescent="0.25">
      <c r="A19" s="459"/>
      <c r="B19" s="143" t="s">
        <v>266</v>
      </c>
      <c r="C19" s="144">
        <f>Buget_cerere!C44</f>
        <v>0</v>
      </c>
      <c r="D19" s="144">
        <f>Buget_cerere!D44</f>
        <v>0</v>
      </c>
      <c r="E19" s="144">
        <f>Buget_cerere!E44</f>
        <v>0</v>
      </c>
      <c r="F19" s="144">
        <f>Buget_cerere!F44</f>
        <v>0</v>
      </c>
      <c r="G19" s="144">
        <f>Buget_cerere!G44</f>
        <v>0</v>
      </c>
      <c r="H19" s="144">
        <f>Buget_cerere!H44</f>
        <v>0</v>
      </c>
      <c r="I19" s="144">
        <f>Buget_cerere!I44</f>
        <v>0</v>
      </c>
    </row>
    <row r="20" spans="1:9" ht="24" x14ac:dyDescent="0.25">
      <c r="A20" s="459"/>
      <c r="B20" s="143" t="s">
        <v>267</v>
      </c>
      <c r="C20" s="144">
        <f>Buget_cerere!C46</f>
        <v>0</v>
      </c>
      <c r="D20" s="144">
        <f>Buget_cerere!D46</f>
        <v>0</v>
      </c>
      <c r="E20" s="144">
        <f>Buget_cerere!E46</f>
        <v>0</v>
      </c>
      <c r="F20" s="144">
        <f>Buget_cerere!F46</f>
        <v>0</v>
      </c>
      <c r="G20" s="144">
        <f>Buget_cerere!G46</f>
        <v>0</v>
      </c>
      <c r="H20" s="144">
        <f>Buget_cerere!H46</f>
        <v>0</v>
      </c>
      <c r="I20" s="144">
        <f>Buget_cerere!I46</f>
        <v>0</v>
      </c>
    </row>
    <row r="21" spans="1:9" ht="46.2" customHeight="1" x14ac:dyDescent="0.25">
      <c r="A21" s="459"/>
      <c r="B21" s="143" t="s">
        <v>268</v>
      </c>
      <c r="C21" s="144">
        <f>Buget_cerere!C48</f>
        <v>0</v>
      </c>
      <c r="D21" s="144">
        <f>Buget_cerere!D48</f>
        <v>0</v>
      </c>
      <c r="E21" s="144">
        <f>Buget_cerere!E48</f>
        <v>0</v>
      </c>
      <c r="F21" s="144">
        <f>Buget_cerere!F48</f>
        <v>0</v>
      </c>
      <c r="G21" s="144">
        <f>Buget_cerere!G48</f>
        <v>0</v>
      </c>
      <c r="H21" s="144">
        <f>Buget_cerere!H48</f>
        <v>0</v>
      </c>
      <c r="I21" s="144">
        <f>Buget_cerere!I48</f>
        <v>0</v>
      </c>
    </row>
    <row r="22" spans="1:9" ht="36" x14ac:dyDescent="0.25">
      <c r="A22" s="459"/>
      <c r="B22" s="143" t="s">
        <v>277</v>
      </c>
      <c r="C22" s="144">
        <f>Buget_cerere!C60</f>
        <v>0</v>
      </c>
      <c r="D22" s="144">
        <f>Buget_cerere!D60</f>
        <v>0</v>
      </c>
      <c r="E22" s="144">
        <f>Buget_cerere!E60</f>
        <v>0</v>
      </c>
      <c r="F22" s="144">
        <f>Buget_cerere!F60</f>
        <v>0</v>
      </c>
      <c r="G22" s="144">
        <f>Buget_cerere!G60</f>
        <v>0</v>
      </c>
      <c r="H22" s="144">
        <f>Buget_cerere!H60</f>
        <v>0</v>
      </c>
      <c r="I22" s="144">
        <f>Buget_cerere!I60</f>
        <v>0</v>
      </c>
    </row>
    <row r="23" spans="1:9" ht="24" x14ac:dyDescent="0.25">
      <c r="A23" s="459"/>
      <c r="B23" s="143" t="s">
        <v>278</v>
      </c>
      <c r="C23" s="144">
        <f>Buget_cerere!C61</f>
        <v>0</v>
      </c>
      <c r="D23" s="144">
        <f>Buget_cerere!D61</f>
        <v>0</v>
      </c>
      <c r="E23" s="144">
        <f>Buget_cerere!E61</f>
        <v>0</v>
      </c>
      <c r="F23" s="144">
        <f>Buget_cerere!F61</f>
        <v>0</v>
      </c>
      <c r="G23" s="144">
        <f>Buget_cerere!G61</f>
        <v>0</v>
      </c>
      <c r="H23" s="144">
        <f>Buget_cerere!H61</f>
        <v>0</v>
      </c>
      <c r="I23" s="144">
        <f>Buget_cerere!I61</f>
        <v>0</v>
      </c>
    </row>
    <row r="24" spans="1:9" ht="24" x14ac:dyDescent="0.25">
      <c r="A24" s="459"/>
      <c r="B24" s="143" t="s">
        <v>272</v>
      </c>
      <c r="C24" s="144">
        <f>Buget_cerere!C68</f>
        <v>0</v>
      </c>
      <c r="D24" s="144">
        <f>Buget_cerere!D68</f>
        <v>0</v>
      </c>
      <c r="E24" s="144">
        <f>Buget_cerere!E68</f>
        <v>0</v>
      </c>
      <c r="F24" s="144">
        <f>Buget_cerere!F68</f>
        <v>0</v>
      </c>
      <c r="G24" s="144">
        <f>Buget_cerere!G68</f>
        <v>0</v>
      </c>
      <c r="H24" s="144">
        <f>Buget_cerere!H68</f>
        <v>0</v>
      </c>
      <c r="I24" s="144">
        <f>Buget_cerere!I68</f>
        <v>0</v>
      </c>
    </row>
    <row r="25" spans="1:9" ht="24" hidden="1" customHeight="1" x14ac:dyDescent="0.25">
      <c r="A25" s="459"/>
      <c r="B25" s="143" t="s">
        <v>285</v>
      </c>
      <c r="C25" s="144"/>
      <c r="D25" s="144"/>
      <c r="E25" s="144"/>
      <c r="F25" s="144"/>
      <c r="G25" s="144"/>
      <c r="H25" s="144"/>
      <c r="I25" s="144"/>
    </row>
    <row r="26" spans="1:9" ht="24" x14ac:dyDescent="0.25">
      <c r="A26" s="459"/>
      <c r="B26" s="143" t="s">
        <v>270</v>
      </c>
      <c r="C26" s="144">
        <f>Buget_cerere!C72</f>
        <v>0</v>
      </c>
      <c r="D26" s="144">
        <f>Buget_cerere!D72</f>
        <v>0</v>
      </c>
      <c r="E26" s="144">
        <f>Buget_cerere!E72</f>
        <v>0</v>
      </c>
      <c r="F26" s="144">
        <f>Buget_cerere!F72</f>
        <v>0</v>
      </c>
      <c r="G26" s="144">
        <f>Buget_cerere!G72</f>
        <v>0</v>
      </c>
      <c r="H26" s="144">
        <f>Buget_cerere!H72</f>
        <v>0</v>
      </c>
      <c r="I26" s="144">
        <f>Buget_cerere!I72</f>
        <v>0</v>
      </c>
    </row>
    <row r="27" spans="1:9" x14ac:dyDescent="0.25">
      <c r="A27" s="459"/>
      <c r="B27" s="143" t="s">
        <v>271</v>
      </c>
      <c r="C27" s="144">
        <f>Buget_cerere!C73</f>
        <v>0</v>
      </c>
      <c r="D27" s="144">
        <f>Buget_cerere!D73</f>
        <v>0</v>
      </c>
      <c r="E27" s="144">
        <f>Buget_cerere!E73</f>
        <v>0</v>
      </c>
      <c r="F27" s="144">
        <f>Buget_cerere!F73</f>
        <v>0</v>
      </c>
      <c r="G27" s="144">
        <f>Buget_cerere!G73</f>
        <v>0</v>
      </c>
      <c r="H27" s="144">
        <f>Buget_cerere!H73</f>
        <v>0</v>
      </c>
      <c r="I27" s="144">
        <f>Buget_cerere!I73</f>
        <v>0</v>
      </c>
    </row>
    <row r="28" spans="1:9" ht="24" x14ac:dyDescent="0.25">
      <c r="A28" s="459"/>
      <c r="B28" s="143" t="s">
        <v>666</v>
      </c>
      <c r="C28" s="144">
        <f>Buget_cerere!C76</f>
        <v>0</v>
      </c>
      <c r="D28" s="144">
        <f>Buget_cerere!D76</f>
        <v>0</v>
      </c>
      <c r="E28" s="144">
        <f>Buget_cerere!E76</f>
        <v>0</v>
      </c>
      <c r="F28" s="144">
        <f>Buget_cerere!F76</f>
        <v>0</v>
      </c>
      <c r="G28" s="144">
        <f>Buget_cerere!G76</f>
        <v>0</v>
      </c>
      <c r="H28" s="144">
        <f>Buget_cerere!H76</f>
        <v>0</v>
      </c>
      <c r="I28" s="144">
        <f>Buget_cerere!I76</f>
        <v>0</v>
      </c>
    </row>
    <row r="29" spans="1:9" ht="36" x14ac:dyDescent="0.25">
      <c r="A29" s="460"/>
      <c r="B29" s="143" t="s">
        <v>668</v>
      </c>
      <c r="C29" s="144">
        <f>Buget_cerere!C77</f>
        <v>0</v>
      </c>
      <c r="D29" s="144">
        <f>Buget_cerere!D77</f>
        <v>0</v>
      </c>
      <c r="E29" s="144">
        <f>Buget_cerere!E77</f>
        <v>0</v>
      </c>
      <c r="F29" s="144">
        <f>Buget_cerere!F77</f>
        <v>0</v>
      </c>
      <c r="G29" s="144">
        <f>Buget_cerere!G77</f>
        <v>0</v>
      </c>
      <c r="H29" s="144">
        <f>Buget_cerere!H77</f>
        <v>0</v>
      </c>
      <c r="I29" s="144">
        <f>Buget_cerere!I77</f>
        <v>0</v>
      </c>
    </row>
    <row r="30" spans="1:9" x14ac:dyDescent="0.25">
      <c r="A30" s="455" t="s">
        <v>253</v>
      </c>
      <c r="B30" s="145" t="s">
        <v>254</v>
      </c>
      <c r="C30" s="146">
        <f>Buget_cerere!C16</f>
        <v>0</v>
      </c>
      <c r="D30" s="146">
        <f>Buget_cerere!D16</f>
        <v>0</v>
      </c>
      <c r="E30" s="146">
        <f>Buget_cerere!E16</f>
        <v>0</v>
      </c>
      <c r="F30" s="146">
        <f>Buget_cerere!F16</f>
        <v>0</v>
      </c>
      <c r="G30" s="146">
        <f>Buget_cerere!G16</f>
        <v>0</v>
      </c>
      <c r="H30" s="146">
        <f>Buget_cerere!H16</f>
        <v>0</v>
      </c>
      <c r="I30" s="146">
        <f>Buget_cerere!I16</f>
        <v>0</v>
      </c>
    </row>
    <row r="31" spans="1:9" ht="24" x14ac:dyDescent="0.25">
      <c r="A31" s="455"/>
      <c r="B31" s="145" t="s">
        <v>255</v>
      </c>
      <c r="C31" s="146">
        <f>Buget_cerere!C17</f>
        <v>0</v>
      </c>
      <c r="D31" s="146">
        <f>Buget_cerere!D17</f>
        <v>0</v>
      </c>
      <c r="E31" s="146">
        <f>Buget_cerere!E17</f>
        <v>0</v>
      </c>
      <c r="F31" s="146">
        <f>Buget_cerere!F17</f>
        <v>0</v>
      </c>
      <c r="G31" s="146">
        <f>Buget_cerere!G17</f>
        <v>0</v>
      </c>
      <c r="H31" s="146">
        <f>Buget_cerere!H17</f>
        <v>0</v>
      </c>
      <c r="I31" s="146">
        <f>Buget_cerere!I17</f>
        <v>0</v>
      </c>
    </row>
    <row r="32" spans="1:9" x14ac:dyDescent="0.25">
      <c r="A32" s="455"/>
      <c r="B32" s="145" t="s">
        <v>256</v>
      </c>
      <c r="C32" s="146">
        <f>Buget_cerere!C18</f>
        <v>0</v>
      </c>
      <c r="D32" s="146">
        <f>Buget_cerere!D18</f>
        <v>0</v>
      </c>
      <c r="E32" s="146">
        <f>Buget_cerere!E18</f>
        <v>0</v>
      </c>
      <c r="F32" s="146">
        <f>Buget_cerere!F18</f>
        <v>0</v>
      </c>
      <c r="G32" s="146">
        <f>Buget_cerere!G18</f>
        <v>0</v>
      </c>
      <c r="H32" s="146">
        <f>Buget_cerere!H18</f>
        <v>0</v>
      </c>
      <c r="I32" s="146">
        <f>Buget_cerere!I18</f>
        <v>0</v>
      </c>
    </row>
    <row r="33" spans="1:9" ht="36" x14ac:dyDescent="0.25">
      <c r="A33" s="455"/>
      <c r="B33" s="145" t="s">
        <v>257</v>
      </c>
      <c r="C33" s="146">
        <f>Buget_cerere!C19</f>
        <v>0</v>
      </c>
      <c r="D33" s="146">
        <f>Buget_cerere!D19</f>
        <v>0</v>
      </c>
      <c r="E33" s="146">
        <f>Buget_cerere!E19</f>
        <v>0</v>
      </c>
      <c r="F33" s="146">
        <f>Buget_cerere!F19</f>
        <v>0</v>
      </c>
      <c r="G33" s="146">
        <f>Buget_cerere!G19</f>
        <v>0</v>
      </c>
      <c r="H33" s="146">
        <f>Buget_cerere!H19</f>
        <v>0</v>
      </c>
      <c r="I33" s="146">
        <f>Buget_cerere!I19</f>
        <v>0</v>
      </c>
    </row>
    <row r="34" spans="1:9" x14ac:dyDescent="0.25">
      <c r="A34" s="455"/>
      <c r="B34" s="145" t="s">
        <v>258</v>
      </c>
      <c r="C34" s="146">
        <f>Buget_cerere!C20</f>
        <v>0</v>
      </c>
      <c r="D34" s="146">
        <f>Buget_cerere!D20</f>
        <v>0</v>
      </c>
      <c r="E34" s="146">
        <f>Buget_cerere!E20</f>
        <v>0</v>
      </c>
      <c r="F34" s="146">
        <f>Buget_cerere!F20</f>
        <v>0</v>
      </c>
      <c r="G34" s="146">
        <f>Buget_cerere!G20</f>
        <v>0</v>
      </c>
      <c r="H34" s="146">
        <f>Buget_cerere!H20</f>
        <v>0</v>
      </c>
      <c r="I34" s="146">
        <f>Buget_cerere!I20</f>
        <v>0</v>
      </c>
    </row>
    <row r="35" spans="1:9" ht="36" x14ac:dyDescent="0.25">
      <c r="A35" s="455"/>
      <c r="B35" s="145" t="s">
        <v>259</v>
      </c>
      <c r="C35" s="146">
        <f>Buget_cerere!C21</f>
        <v>0</v>
      </c>
      <c r="D35" s="146">
        <f>Buget_cerere!D21</f>
        <v>0</v>
      </c>
      <c r="E35" s="146">
        <f>Buget_cerere!E21</f>
        <v>0</v>
      </c>
      <c r="F35" s="146">
        <f>Buget_cerere!F21</f>
        <v>0</v>
      </c>
      <c r="G35" s="146">
        <f>Buget_cerere!G21</f>
        <v>0</v>
      </c>
      <c r="H35" s="146">
        <f>Buget_cerere!H21</f>
        <v>0</v>
      </c>
      <c r="I35" s="146">
        <f>Buget_cerere!I21</f>
        <v>0</v>
      </c>
    </row>
    <row r="36" spans="1:9" ht="24" customHeight="1" x14ac:dyDescent="0.25">
      <c r="A36" s="455"/>
      <c r="B36" s="145" t="str">
        <f>Buget_cerere!B34</f>
        <v>Servicii de consultanță și expertiză în elaborarea/actualizarea SIDU</v>
      </c>
      <c r="C36" s="146">
        <f>Buget_cerere!C34</f>
        <v>0</v>
      </c>
      <c r="D36" s="146">
        <f>Buget_cerere!D34</f>
        <v>0</v>
      </c>
      <c r="E36" s="146">
        <f>Buget_cerere!E34</f>
        <v>0</v>
      </c>
      <c r="F36" s="146">
        <f>Buget_cerere!F34</f>
        <v>0</v>
      </c>
      <c r="G36" s="146">
        <f>Buget_cerere!G34</f>
        <v>0</v>
      </c>
      <c r="H36" s="146">
        <f>Buget_cerere!H34</f>
        <v>0</v>
      </c>
      <c r="I36" s="146">
        <f>Buget_cerere!I34</f>
        <v>0</v>
      </c>
    </row>
    <row r="37" spans="1:9" x14ac:dyDescent="0.25">
      <c r="A37" s="455"/>
      <c r="B37" s="145" t="s">
        <v>260</v>
      </c>
      <c r="C37" s="146">
        <f>Buget_cerere!C23</f>
        <v>0</v>
      </c>
      <c r="D37" s="146">
        <f>Buget_cerere!D23</f>
        <v>0</v>
      </c>
      <c r="E37" s="146">
        <f>Buget_cerere!E23</f>
        <v>0</v>
      </c>
      <c r="F37" s="146">
        <f>Buget_cerere!F23</f>
        <v>0</v>
      </c>
      <c r="G37" s="146">
        <f>Buget_cerere!G23</f>
        <v>0</v>
      </c>
      <c r="H37" s="146">
        <f>Buget_cerere!H23</f>
        <v>0</v>
      </c>
      <c r="I37" s="146">
        <f>Buget_cerere!I23</f>
        <v>0</v>
      </c>
    </row>
    <row r="38" spans="1:9" x14ac:dyDescent="0.25">
      <c r="A38" s="455"/>
      <c r="B38" s="145" t="s">
        <v>261</v>
      </c>
      <c r="C38" s="146">
        <f>Buget_cerere!C24</f>
        <v>0</v>
      </c>
      <c r="D38" s="146">
        <f>Buget_cerere!D24</f>
        <v>0</v>
      </c>
      <c r="E38" s="146">
        <f>Buget_cerere!E24</f>
        <v>0</v>
      </c>
      <c r="F38" s="146">
        <f>Buget_cerere!F24</f>
        <v>0</v>
      </c>
      <c r="G38" s="146">
        <f>Buget_cerere!G24</f>
        <v>0</v>
      </c>
      <c r="H38" s="146">
        <f>Buget_cerere!H24</f>
        <v>0</v>
      </c>
      <c r="I38" s="146">
        <f>Buget_cerere!I24</f>
        <v>0</v>
      </c>
    </row>
    <row r="39" spans="1:9" ht="48" x14ac:dyDescent="0.25">
      <c r="A39" s="455"/>
      <c r="B39" s="145" t="s">
        <v>262</v>
      </c>
      <c r="C39" s="146">
        <f>Buget_cerere!C25</f>
        <v>0</v>
      </c>
      <c r="D39" s="146">
        <f>Buget_cerere!D25</f>
        <v>0</v>
      </c>
      <c r="E39" s="146">
        <f>Buget_cerere!E25</f>
        <v>0</v>
      </c>
      <c r="F39" s="146">
        <f>Buget_cerere!F25</f>
        <v>0</v>
      </c>
      <c r="G39" s="146">
        <f>Buget_cerere!G25</f>
        <v>0</v>
      </c>
      <c r="H39" s="146">
        <f>Buget_cerere!H25</f>
        <v>0</v>
      </c>
      <c r="I39" s="146">
        <f>Buget_cerere!I25</f>
        <v>0</v>
      </c>
    </row>
    <row r="40" spans="1:9" ht="36" x14ac:dyDescent="0.25">
      <c r="A40" s="455"/>
      <c r="B40" s="145" t="s">
        <v>263</v>
      </c>
      <c r="C40" s="146">
        <f>Buget_cerere!C26</f>
        <v>0</v>
      </c>
      <c r="D40" s="146">
        <f>Buget_cerere!D26</f>
        <v>0</v>
      </c>
      <c r="E40" s="146">
        <f>Buget_cerere!E26</f>
        <v>0</v>
      </c>
      <c r="F40" s="146">
        <f>Buget_cerere!F26</f>
        <v>0</v>
      </c>
      <c r="G40" s="146">
        <f>Buget_cerere!G26</f>
        <v>0</v>
      </c>
      <c r="H40" s="146">
        <f>Buget_cerere!H26</f>
        <v>0</v>
      </c>
      <c r="I40" s="146">
        <f>Buget_cerere!I26</f>
        <v>0</v>
      </c>
    </row>
    <row r="41" spans="1:9" ht="36" x14ac:dyDescent="0.25">
      <c r="A41" s="455"/>
      <c r="B41" s="145" t="s">
        <v>264</v>
      </c>
      <c r="C41" s="146">
        <f>Buget_cerere!C27</f>
        <v>0</v>
      </c>
      <c r="D41" s="146">
        <f>Buget_cerere!D27</f>
        <v>0</v>
      </c>
      <c r="E41" s="146">
        <f>Buget_cerere!E27</f>
        <v>0</v>
      </c>
      <c r="F41" s="146">
        <f>Buget_cerere!F27</f>
        <v>0</v>
      </c>
      <c r="G41" s="146">
        <f>Buget_cerere!G27</f>
        <v>0</v>
      </c>
      <c r="H41" s="146">
        <f>Buget_cerere!H27</f>
        <v>0</v>
      </c>
      <c r="I41" s="146">
        <f>Buget_cerere!I27</f>
        <v>0</v>
      </c>
    </row>
    <row r="42" spans="1:9" ht="24" x14ac:dyDescent="0.25">
      <c r="A42" s="455"/>
      <c r="B42" s="145" t="s">
        <v>265</v>
      </c>
      <c r="C42" s="146">
        <f>Buget_cerere!C28</f>
        <v>0</v>
      </c>
      <c r="D42" s="146">
        <f>Buget_cerere!D28</f>
        <v>0</v>
      </c>
      <c r="E42" s="146">
        <f>Buget_cerere!E28</f>
        <v>0</v>
      </c>
      <c r="F42" s="146">
        <f>Buget_cerere!F28</f>
        <v>0</v>
      </c>
      <c r="G42" s="146">
        <f>Buget_cerere!G28</f>
        <v>0</v>
      </c>
      <c r="H42" s="146">
        <f>Buget_cerere!H28</f>
        <v>0</v>
      </c>
      <c r="I42" s="146">
        <f>Buget_cerere!I28</f>
        <v>0</v>
      </c>
    </row>
    <row r="43" spans="1:9" ht="24" hidden="1" x14ac:dyDescent="0.25">
      <c r="A43" s="455"/>
      <c r="B43" s="145" t="s">
        <v>331</v>
      </c>
      <c r="C43" s="146"/>
      <c r="D43" s="146"/>
      <c r="E43" s="146"/>
      <c r="F43" s="146"/>
      <c r="G43" s="146"/>
      <c r="H43" s="146"/>
      <c r="I43" s="146"/>
    </row>
    <row r="44" spans="1:9" ht="24" hidden="1" x14ac:dyDescent="0.25">
      <c r="A44" s="455"/>
      <c r="B44" s="145" t="s">
        <v>332</v>
      </c>
      <c r="C44" s="146"/>
      <c r="D44" s="146"/>
      <c r="E44" s="146"/>
      <c r="F44" s="146"/>
      <c r="G44" s="146"/>
      <c r="H44" s="146"/>
      <c r="I44" s="146"/>
    </row>
    <row r="45" spans="1:9" hidden="1" x14ac:dyDescent="0.25">
      <c r="A45" s="455"/>
      <c r="B45" s="145" t="s">
        <v>333</v>
      </c>
      <c r="C45" s="146"/>
      <c r="D45" s="146"/>
      <c r="E45" s="146"/>
      <c r="F45" s="146"/>
      <c r="G45" s="146"/>
      <c r="H45" s="146"/>
      <c r="I45" s="146"/>
    </row>
    <row r="46" spans="1:9" ht="24" x14ac:dyDescent="0.25">
      <c r="A46" s="455"/>
      <c r="B46" s="145" t="s">
        <v>282</v>
      </c>
      <c r="C46" s="146">
        <f>Buget_cerere!C37</f>
        <v>0</v>
      </c>
      <c r="D46" s="146">
        <f>Buget_cerere!D37</f>
        <v>0</v>
      </c>
      <c r="E46" s="146">
        <f>Buget_cerere!E37</f>
        <v>0</v>
      </c>
      <c r="F46" s="146">
        <f>Buget_cerere!F37</f>
        <v>0</v>
      </c>
      <c r="G46" s="146">
        <f>Buget_cerere!G37</f>
        <v>0</v>
      </c>
      <c r="H46" s="146">
        <f>Buget_cerere!H37</f>
        <v>0</v>
      </c>
      <c r="I46" s="146">
        <f>Buget_cerere!I37</f>
        <v>0</v>
      </c>
    </row>
    <row r="47" spans="1:9" ht="24" x14ac:dyDescent="0.25">
      <c r="A47" s="455"/>
      <c r="B47" s="145" t="s">
        <v>283</v>
      </c>
      <c r="C47" s="146">
        <f>Buget_cerere!C40</f>
        <v>0</v>
      </c>
      <c r="D47" s="146">
        <f>Buget_cerere!D40</f>
        <v>0</v>
      </c>
      <c r="E47" s="146">
        <f>Buget_cerere!E40</f>
        <v>0</v>
      </c>
      <c r="F47" s="146">
        <f>Buget_cerere!F40</f>
        <v>0</v>
      </c>
      <c r="G47" s="146">
        <f>Buget_cerere!G40</f>
        <v>0</v>
      </c>
      <c r="H47" s="146">
        <f>Buget_cerere!H40</f>
        <v>0</v>
      </c>
      <c r="I47" s="146">
        <f>Buget_cerere!I40</f>
        <v>0</v>
      </c>
    </row>
    <row r="48" spans="1:9" ht="21.6" customHeight="1" x14ac:dyDescent="0.25">
      <c r="A48" s="455"/>
      <c r="B48" s="145" t="s">
        <v>660</v>
      </c>
      <c r="C48" s="146">
        <f>Buget_cerere!C41</f>
        <v>0</v>
      </c>
      <c r="D48" s="146">
        <f>Buget_cerere!D41</f>
        <v>0</v>
      </c>
      <c r="E48" s="146">
        <f>Buget_cerere!E41</f>
        <v>0</v>
      </c>
      <c r="F48" s="146">
        <f>Buget_cerere!F41</f>
        <v>0</v>
      </c>
      <c r="G48" s="146">
        <f>Buget_cerere!G41</f>
        <v>0</v>
      </c>
      <c r="H48" s="146">
        <f>Buget_cerere!H41</f>
        <v>0</v>
      </c>
      <c r="I48" s="146">
        <f>Buget_cerere!I41</f>
        <v>0</v>
      </c>
    </row>
    <row r="49" spans="1:9" ht="36" x14ac:dyDescent="0.25">
      <c r="A49" s="455"/>
      <c r="B49" s="145" t="s">
        <v>598</v>
      </c>
      <c r="C49" s="146">
        <f>Buget_cerere!C82</f>
        <v>0</v>
      </c>
      <c r="D49" s="146">
        <f>Buget_cerere!D82</f>
        <v>0</v>
      </c>
      <c r="E49" s="146">
        <f>Buget_cerere!E82</f>
        <v>0</v>
      </c>
      <c r="F49" s="146">
        <f>Buget_cerere!F82</f>
        <v>0</v>
      </c>
      <c r="G49" s="146">
        <f>Buget_cerere!G82</f>
        <v>0</v>
      </c>
      <c r="H49" s="146">
        <f>Buget_cerere!H82</f>
        <v>0</v>
      </c>
      <c r="I49" s="146">
        <f>Buget_cerere!I82</f>
        <v>0</v>
      </c>
    </row>
    <row r="50" spans="1:9" ht="20.399999999999999" hidden="1" customHeight="1" x14ac:dyDescent="0.25">
      <c r="A50" s="455"/>
      <c r="B50" s="145" t="s">
        <v>575</v>
      </c>
      <c r="C50" s="146"/>
      <c r="D50" s="146"/>
      <c r="E50" s="146"/>
      <c r="F50" s="146"/>
      <c r="G50" s="146"/>
      <c r="H50" s="146"/>
      <c r="I50" s="146"/>
    </row>
    <row r="51" spans="1:9" ht="24" hidden="1" x14ac:dyDescent="0.25">
      <c r="A51" s="455"/>
      <c r="B51" s="145" t="s">
        <v>334</v>
      </c>
      <c r="C51" s="146"/>
      <c r="D51" s="146"/>
      <c r="E51" s="146"/>
      <c r="F51" s="146"/>
      <c r="G51" s="146"/>
      <c r="H51" s="146"/>
      <c r="I51" s="146"/>
    </row>
    <row r="52" spans="1:9" ht="36" hidden="1" x14ac:dyDescent="0.25">
      <c r="A52" s="455"/>
      <c r="B52" s="145" t="s">
        <v>335</v>
      </c>
      <c r="C52" s="146"/>
      <c r="D52" s="146"/>
      <c r="E52" s="146"/>
      <c r="F52" s="146"/>
      <c r="G52" s="146"/>
      <c r="H52" s="146"/>
      <c r="I52" s="146"/>
    </row>
    <row r="53" spans="1:9" ht="36" hidden="1" x14ac:dyDescent="0.25">
      <c r="A53" s="455"/>
      <c r="B53" s="145" t="s">
        <v>336</v>
      </c>
      <c r="C53" s="146"/>
      <c r="D53" s="146"/>
      <c r="E53" s="146"/>
      <c r="F53" s="146"/>
      <c r="G53" s="146"/>
      <c r="H53" s="146"/>
      <c r="I53" s="146"/>
    </row>
    <row r="54" spans="1:9" ht="24" hidden="1" x14ac:dyDescent="0.25">
      <c r="A54" s="455"/>
      <c r="B54" s="145" t="s">
        <v>337</v>
      </c>
      <c r="C54" s="146"/>
      <c r="D54" s="146"/>
      <c r="E54" s="146"/>
      <c r="F54" s="146"/>
      <c r="G54" s="146"/>
      <c r="H54" s="146"/>
      <c r="I54" s="146"/>
    </row>
    <row r="55" spans="1:9" ht="36" hidden="1" x14ac:dyDescent="0.25">
      <c r="A55" s="455"/>
      <c r="B55" s="145" t="s">
        <v>338</v>
      </c>
      <c r="C55" s="146"/>
      <c r="D55" s="146"/>
      <c r="E55" s="146"/>
      <c r="F55" s="146"/>
      <c r="G55" s="146"/>
      <c r="H55" s="146"/>
      <c r="I55" s="146"/>
    </row>
    <row r="56" spans="1:9" ht="24" hidden="1" x14ac:dyDescent="0.25">
      <c r="A56" s="455"/>
      <c r="B56" s="145" t="s">
        <v>339</v>
      </c>
      <c r="C56" s="146"/>
      <c r="D56" s="146"/>
      <c r="E56" s="146"/>
      <c r="F56" s="146"/>
      <c r="G56" s="146"/>
      <c r="H56" s="146"/>
      <c r="I56" s="146"/>
    </row>
    <row r="57" spans="1:9" ht="48" hidden="1" x14ac:dyDescent="0.25">
      <c r="A57" s="455"/>
      <c r="B57" s="145" t="s">
        <v>340</v>
      </c>
      <c r="C57" s="146"/>
      <c r="D57" s="146"/>
      <c r="E57" s="146"/>
      <c r="F57" s="146"/>
      <c r="G57" s="146"/>
      <c r="H57" s="146"/>
      <c r="I57" s="146"/>
    </row>
    <row r="58" spans="1:9" ht="24" hidden="1" x14ac:dyDescent="0.25">
      <c r="A58" s="455"/>
      <c r="B58" s="145" t="s">
        <v>341</v>
      </c>
      <c r="C58" s="146"/>
      <c r="D58" s="146"/>
      <c r="E58" s="146"/>
      <c r="F58" s="146"/>
      <c r="G58" s="146"/>
      <c r="H58" s="146"/>
      <c r="I58" s="146"/>
    </row>
    <row r="59" spans="1:9" ht="24" hidden="1" x14ac:dyDescent="0.25">
      <c r="A59" s="455"/>
      <c r="B59" s="145" t="s">
        <v>342</v>
      </c>
      <c r="C59" s="146"/>
      <c r="D59" s="146"/>
      <c r="E59" s="146"/>
      <c r="F59" s="146"/>
      <c r="G59" s="146"/>
      <c r="H59" s="146"/>
      <c r="I59" s="146"/>
    </row>
    <row r="60" spans="1:9" ht="36" hidden="1" x14ac:dyDescent="0.25">
      <c r="A60" s="455"/>
      <c r="B60" s="145" t="s">
        <v>343</v>
      </c>
      <c r="C60" s="146"/>
      <c r="D60" s="146"/>
      <c r="E60" s="146"/>
      <c r="F60" s="146"/>
      <c r="G60" s="146"/>
      <c r="H60" s="146"/>
      <c r="I60" s="146"/>
    </row>
    <row r="61" spans="1:9" ht="24" hidden="1" x14ac:dyDescent="0.25">
      <c r="A61" s="455"/>
      <c r="B61" s="145" t="s">
        <v>344</v>
      </c>
      <c r="C61" s="146"/>
      <c r="D61" s="146"/>
      <c r="E61" s="146"/>
      <c r="F61" s="146"/>
      <c r="G61" s="146"/>
      <c r="H61" s="146"/>
      <c r="I61" s="146"/>
    </row>
    <row r="62" spans="1:9" ht="36" hidden="1" x14ac:dyDescent="0.25">
      <c r="A62" s="455"/>
      <c r="B62" s="145" t="s">
        <v>345</v>
      </c>
      <c r="C62" s="146"/>
      <c r="D62" s="146"/>
      <c r="E62" s="146"/>
      <c r="F62" s="146"/>
      <c r="G62" s="146"/>
      <c r="H62" s="146"/>
      <c r="I62" s="146"/>
    </row>
    <row r="63" spans="1:9" ht="48" hidden="1" x14ac:dyDescent="0.25">
      <c r="A63" s="455"/>
      <c r="B63" s="145" t="s">
        <v>346</v>
      </c>
      <c r="C63" s="146"/>
      <c r="D63" s="146"/>
      <c r="E63" s="146"/>
      <c r="F63" s="146"/>
      <c r="G63" s="146"/>
      <c r="H63" s="146"/>
      <c r="I63" s="146"/>
    </row>
    <row r="64" spans="1:9" ht="36" hidden="1" x14ac:dyDescent="0.25">
      <c r="A64" s="455"/>
      <c r="B64" s="145" t="s">
        <v>347</v>
      </c>
      <c r="C64" s="146"/>
      <c r="D64" s="146"/>
      <c r="E64" s="146"/>
      <c r="F64" s="146"/>
      <c r="G64" s="146"/>
      <c r="H64" s="146"/>
      <c r="I64" s="146"/>
    </row>
    <row r="65" spans="1:9" ht="24" hidden="1" x14ac:dyDescent="0.25">
      <c r="A65" s="455"/>
      <c r="B65" s="145" t="s">
        <v>348</v>
      </c>
      <c r="C65" s="146"/>
      <c r="D65" s="146"/>
      <c r="E65" s="146"/>
      <c r="F65" s="146"/>
      <c r="G65" s="146"/>
      <c r="H65" s="146"/>
      <c r="I65" s="146"/>
    </row>
    <row r="66" spans="1:9" ht="24" hidden="1" x14ac:dyDescent="0.25">
      <c r="A66" s="455"/>
      <c r="B66" s="145" t="s">
        <v>349</v>
      </c>
      <c r="C66" s="146"/>
      <c r="D66" s="146"/>
      <c r="E66" s="146"/>
      <c r="F66" s="146"/>
      <c r="G66" s="146"/>
      <c r="H66" s="146"/>
      <c r="I66" s="146"/>
    </row>
    <row r="67" spans="1:9" ht="36" hidden="1" x14ac:dyDescent="0.25">
      <c r="A67" s="455"/>
      <c r="B67" s="145" t="s">
        <v>350</v>
      </c>
      <c r="C67" s="146"/>
      <c r="D67" s="146"/>
      <c r="E67" s="146"/>
      <c r="F67" s="146"/>
      <c r="G67" s="146"/>
      <c r="H67" s="146"/>
      <c r="I67" s="146"/>
    </row>
    <row r="68" spans="1:9" ht="24" hidden="1" x14ac:dyDescent="0.25">
      <c r="A68" s="455"/>
      <c r="B68" s="145" t="s">
        <v>351</v>
      </c>
      <c r="C68" s="146"/>
      <c r="D68" s="146"/>
      <c r="E68" s="146"/>
      <c r="F68" s="146"/>
      <c r="G68" s="146"/>
      <c r="H68" s="146"/>
      <c r="I68" s="146"/>
    </row>
    <row r="69" spans="1:9" ht="48" hidden="1" x14ac:dyDescent="0.25">
      <c r="A69" s="455"/>
      <c r="B69" s="145" t="s">
        <v>352</v>
      </c>
      <c r="C69" s="146"/>
      <c r="D69" s="146"/>
      <c r="E69" s="146"/>
      <c r="F69" s="146"/>
      <c r="G69" s="146"/>
      <c r="H69" s="146"/>
      <c r="I69" s="146"/>
    </row>
    <row r="70" spans="1:9" ht="36" hidden="1" x14ac:dyDescent="0.25">
      <c r="A70" s="455"/>
      <c r="B70" s="145" t="s">
        <v>353</v>
      </c>
      <c r="C70" s="146"/>
      <c r="D70" s="146"/>
      <c r="E70" s="146"/>
      <c r="F70" s="146"/>
      <c r="G70" s="146"/>
      <c r="H70" s="146"/>
      <c r="I70" s="146"/>
    </row>
    <row r="71" spans="1:9" ht="36" hidden="1" x14ac:dyDescent="0.25">
      <c r="A71" s="455"/>
      <c r="B71" s="145" t="s">
        <v>354</v>
      </c>
      <c r="C71" s="146"/>
      <c r="D71" s="146"/>
      <c r="E71" s="146"/>
      <c r="F71" s="146"/>
      <c r="G71" s="146"/>
      <c r="H71" s="146"/>
      <c r="I71" s="146"/>
    </row>
    <row r="72" spans="1:9" ht="24" hidden="1" x14ac:dyDescent="0.25">
      <c r="A72" s="455"/>
      <c r="B72" s="145" t="s">
        <v>355</v>
      </c>
      <c r="C72" s="146"/>
      <c r="D72" s="146"/>
      <c r="E72" s="146"/>
      <c r="F72" s="146"/>
      <c r="G72" s="146"/>
      <c r="H72" s="146"/>
      <c r="I72" s="146"/>
    </row>
    <row r="73" spans="1:9" ht="48" hidden="1" x14ac:dyDescent="0.25">
      <c r="A73" s="455"/>
      <c r="B73" s="145" t="s">
        <v>356</v>
      </c>
      <c r="C73" s="146"/>
      <c r="D73" s="146"/>
      <c r="E73" s="146"/>
      <c r="F73" s="146"/>
      <c r="G73" s="146"/>
      <c r="H73" s="146"/>
      <c r="I73" s="146"/>
    </row>
    <row r="74" spans="1:9" ht="36" hidden="1" x14ac:dyDescent="0.25">
      <c r="A74" s="455"/>
      <c r="B74" s="145" t="s">
        <v>357</v>
      </c>
      <c r="C74" s="146"/>
      <c r="D74" s="146"/>
      <c r="E74" s="146"/>
      <c r="F74" s="146"/>
      <c r="G74" s="146"/>
      <c r="H74" s="146"/>
      <c r="I74" s="146"/>
    </row>
    <row r="75" spans="1:9" ht="10.199999999999999" hidden="1" customHeight="1" x14ac:dyDescent="0.25">
      <c r="A75" s="455"/>
      <c r="B75" s="145" t="s">
        <v>358</v>
      </c>
      <c r="C75" s="146"/>
      <c r="D75" s="146"/>
      <c r="E75" s="146"/>
      <c r="F75" s="146"/>
      <c r="G75" s="146"/>
      <c r="H75" s="146"/>
      <c r="I75" s="146"/>
    </row>
    <row r="76" spans="1:9" ht="36" x14ac:dyDescent="0.25">
      <c r="A76" s="456" t="s">
        <v>273</v>
      </c>
      <c r="B76" s="147" t="s">
        <v>191</v>
      </c>
      <c r="C76" s="148">
        <f>Buget_cerere!C63</f>
        <v>0</v>
      </c>
      <c r="D76" s="148">
        <f>Buget_cerere!D63</f>
        <v>0</v>
      </c>
      <c r="E76" s="148">
        <f>Buget_cerere!E63</f>
        <v>0</v>
      </c>
      <c r="F76" s="148">
        <f>Buget_cerere!F63</f>
        <v>0</v>
      </c>
      <c r="G76" s="148">
        <f>Buget_cerere!G63</f>
        <v>0</v>
      </c>
      <c r="H76" s="148">
        <f>Buget_cerere!H63</f>
        <v>0</v>
      </c>
      <c r="I76" s="148">
        <f>Buget_cerere!I63</f>
        <v>0</v>
      </c>
    </row>
    <row r="77" spans="1:9" ht="36" x14ac:dyDescent="0.25">
      <c r="A77" s="456"/>
      <c r="B77" s="147" t="s">
        <v>274</v>
      </c>
      <c r="C77" s="148">
        <f>Buget_cerere!C64</f>
        <v>0</v>
      </c>
      <c r="D77" s="148">
        <f>Buget_cerere!D64</f>
        <v>0</v>
      </c>
      <c r="E77" s="148">
        <f>Buget_cerere!E64</f>
        <v>0</v>
      </c>
      <c r="F77" s="148">
        <f>Buget_cerere!F64</f>
        <v>0</v>
      </c>
      <c r="G77" s="148">
        <f>Buget_cerere!G64</f>
        <v>0</v>
      </c>
      <c r="H77" s="148">
        <f>Buget_cerere!H64</f>
        <v>0</v>
      </c>
      <c r="I77" s="148">
        <f>Buget_cerere!I64</f>
        <v>0</v>
      </c>
    </row>
    <row r="78" spans="1:9" ht="48" x14ac:dyDescent="0.25">
      <c r="A78" s="456"/>
      <c r="B78" s="147" t="s">
        <v>193</v>
      </c>
      <c r="C78" s="148">
        <f>Buget_cerere!C65</f>
        <v>0</v>
      </c>
      <c r="D78" s="148">
        <f>Buget_cerere!D65</f>
        <v>0</v>
      </c>
      <c r="E78" s="148">
        <f>Buget_cerere!E65</f>
        <v>0</v>
      </c>
      <c r="F78" s="148">
        <f>Buget_cerere!F65</f>
        <v>0</v>
      </c>
      <c r="G78" s="148">
        <f>Buget_cerere!G65</f>
        <v>0</v>
      </c>
      <c r="H78" s="148">
        <f>Buget_cerere!H65</f>
        <v>0</v>
      </c>
      <c r="I78" s="148">
        <f>Buget_cerere!I65</f>
        <v>0</v>
      </c>
    </row>
    <row r="79" spans="1:9" ht="24" x14ac:dyDescent="0.25">
      <c r="A79" s="456"/>
      <c r="B79" s="147" t="s">
        <v>275</v>
      </c>
      <c r="C79" s="148">
        <f>Buget_cerere!C66</f>
        <v>0</v>
      </c>
      <c r="D79" s="148">
        <f>Buget_cerere!D66</f>
        <v>0</v>
      </c>
      <c r="E79" s="148">
        <f>Buget_cerere!E66</f>
        <v>0</v>
      </c>
      <c r="F79" s="148">
        <f>Buget_cerere!F66</f>
        <v>0</v>
      </c>
      <c r="G79" s="148">
        <f>Buget_cerere!G66</f>
        <v>0</v>
      </c>
      <c r="H79" s="148">
        <f>Buget_cerere!H66</f>
        <v>0</v>
      </c>
      <c r="I79" s="148">
        <f>Buget_cerere!I66</f>
        <v>0</v>
      </c>
    </row>
    <row r="80" spans="1:9" ht="36" x14ac:dyDescent="0.25">
      <c r="A80" s="456"/>
      <c r="B80" s="147" t="s">
        <v>276</v>
      </c>
      <c r="C80" s="148">
        <f>Buget_cerere!C67</f>
        <v>0</v>
      </c>
      <c r="D80" s="148">
        <f>Buget_cerere!D67</f>
        <v>0</v>
      </c>
      <c r="E80" s="148">
        <f>Buget_cerere!E67</f>
        <v>0</v>
      </c>
      <c r="F80" s="148">
        <f>Buget_cerere!F67</f>
        <v>0</v>
      </c>
      <c r="G80" s="148">
        <f>Buget_cerere!G67</f>
        <v>0</v>
      </c>
      <c r="H80" s="148">
        <f>Buget_cerere!H67</f>
        <v>0</v>
      </c>
      <c r="I80" s="148">
        <f>Buget_cerere!I67</f>
        <v>0</v>
      </c>
    </row>
    <row r="81" spans="1:9" ht="84" hidden="1" x14ac:dyDescent="0.25">
      <c r="A81" s="142" t="s">
        <v>302</v>
      </c>
      <c r="B81" s="141" t="s">
        <v>320</v>
      </c>
      <c r="C81" s="138"/>
      <c r="D81" s="138"/>
      <c r="E81" s="138"/>
      <c r="F81" s="138"/>
      <c r="G81" s="138"/>
      <c r="H81" s="138"/>
      <c r="I81" s="138"/>
    </row>
    <row r="82" spans="1:9" ht="36" x14ac:dyDescent="0.25">
      <c r="A82" s="142" t="s">
        <v>286</v>
      </c>
      <c r="B82" s="141" t="s">
        <v>287</v>
      </c>
      <c r="C82" s="138">
        <f>Buget_cerere!C29+Buget_cerere!C32+Buget_cerere!C33+Buget_cerere!C35+Buget_cerere!C69+Buget_cerere!C83</f>
        <v>0</v>
      </c>
      <c r="D82" s="138">
        <f>Buget_cerere!D29+Buget_cerere!D32+Buget_cerere!D33+Buget_cerere!D35+Buget_cerere!D69+Buget_cerere!D83</f>
        <v>0</v>
      </c>
      <c r="E82" s="138">
        <f>Buget_cerere!E29+Buget_cerere!E32+Buget_cerere!E33+Buget_cerere!E35+Buget_cerere!E69+Buget_cerere!E83</f>
        <v>0</v>
      </c>
      <c r="F82" s="138">
        <f>Buget_cerere!F29+Buget_cerere!F32+Buget_cerere!F33+Buget_cerere!F35+Buget_cerere!F69+Buget_cerere!F83</f>
        <v>0</v>
      </c>
      <c r="G82" s="138">
        <f>Buget_cerere!G29+Buget_cerere!G32+Buget_cerere!G33+Buget_cerere!G35+Buget_cerere!G69+Buget_cerere!G83</f>
        <v>0</v>
      </c>
      <c r="H82" s="138">
        <f>Buget_cerere!H29+Buget_cerere!H32+Buget_cerere!H33+Buget_cerere!H35+Buget_cerere!H69+Buget_cerere!H83</f>
        <v>0</v>
      </c>
      <c r="I82" s="138">
        <f>Buget_cerere!I29+Buget_cerere!I32+Buget_cerere!I33+Buget_cerere!I35+Buget_cerere!I69+Buget_cerere!I83</f>
        <v>0</v>
      </c>
    </row>
    <row r="83" spans="1:9" ht="48" hidden="1" x14ac:dyDescent="0.25">
      <c r="A83" s="142" t="s">
        <v>321</v>
      </c>
      <c r="B83" s="141" t="s">
        <v>322</v>
      </c>
      <c r="C83" s="138"/>
      <c r="D83" s="138"/>
      <c r="E83" s="138"/>
      <c r="F83" s="138"/>
      <c r="G83" s="138"/>
      <c r="H83" s="138"/>
      <c r="I83" s="138"/>
    </row>
    <row r="84" spans="1:9" ht="19.95" hidden="1" customHeight="1" x14ac:dyDescent="0.25">
      <c r="A84" s="142" t="s">
        <v>311</v>
      </c>
      <c r="B84" s="141" t="s">
        <v>27</v>
      </c>
      <c r="C84" s="138"/>
      <c r="D84" s="138"/>
      <c r="E84" s="138"/>
      <c r="F84" s="138"/>
      <c r="G84" s="138"/>
      <c r="H84" s="138"/>
      <c r="I84" s="138"/>
    </row>
    <row r="85" spans="1:9" ht="24" hidden="1" x14ac:dyDescent="0.25">
      <c r="A85" s="142" t="s">
        <v>313</v>
      </c>
      <c r="B85" s="141" t="s">
        <v>314</v>
      </c>
      <c r="C85" s="138"/>
      <c r="D85" s="138"/>
      <c r="E85" s="138"/>
      <c r="F85" s="138"/>
      <c r="G85" s="138"/>
      <c r="H85" s="138"/>
      <c r="I85" s="138"/>
    </row>
    <row r="86" spans="1:9" ht="24" hidden="1" x14ac:dyDescent="0.25">
      <c r="A86" s="457" t="s">
        <v>301</v>
      </c>
      <c r="B86" s="141" t="s">
        <v>315</v>
      </c>
      <c r="C86" s="138"/>
      <c r="D86" s="138"/>
      <c r="E86" s="138"/>
      <c r="F86" s="138"/>
      <c r="G86" s="138"/>
      <c r="H86" s="138"/>
      <c r="I86" s="138"/>
    </row>
    <row r="87" spans="1:9" ht="36" hidden="1" x14ac:dyDescent="0.25">
      <c r="A87" s="457"/>
      <c r="B87" s="141" t="s">
        <v>316</v>
      </c>
      <c r="C87" s="138"/>
      <c r="D87" s="138"/>
      <c r="E87" s="138"/>
      <c r="F87" s="138"/>
      <c r="G87" s="138"/>
      <c r="H87" s="138"/>
      <c r="I87" s="138"/>
    </row>
    <row r="88" spans="1:9" ht="72" hidden="1" x14ac:dyDescent="0.25">
      <c r="A88" s="457"/>
      <c r="B88" s="141" t="s">
        <v>317</v>
      </c>
      <c r="C88" s="138"/>
      <c r="D88" s="138"/>
      <c r="E88" s="138"/>
      <c r="F88" s="138"/>
      <c r="G88" s="138"/>
      <c r="H88" s="138"/>
      <c r="I88" s="138"/>
    </row>
    <row r="89" spans="1:9" ht="72" hidden="1" x14ac:dyDescent="0.25">
      <c r="A89" s="457"/>
      <c r="B89" s="141" t="s">
        <v>318</v>
      </c>
      <c r="C89" s="138"/>
      <c r="D89" s="138"/>
      <c r="E89" s="138"/>
      <c r="F89" s="138"/>
      <c r="G89" s="138"/>
      <c r="H89" s="138"/>
      <c r="I89" s="138"/>
    </row>
    <row r="90" spans="1:9" ht="36" hidden="1" x14ac:dyDescent="0.25">
      <c r="A90" s="457"/>
      <c r="B90" s="141" t="s">
        <v>319</v>
      </c>
      <c r="C90" s="138"/>
      <c r="D90" s="138"/>
      <c r="E90" s="138"/>
      <c r="F90" s="138"/>
      <c r="G90" s="138"/>
      <c r="H90" s="138"/>
      <c r="I90" s="138"/>
    </row>
    <row r="91" spans="1:9" hidden="1" x14ac:dyDescent="0.25"/>
    <row r="92" spans="1:9" hidden="1" x14ac:dyDescent="0.25"/>
    <row r="93" spans="1:9" x14ac:dyDescent="0.25">
      <c r="A93" s="449" t="s">
        <v>0</v>
      </c>
      <c r="B93" s="450"/>
      <c r="C93" s="152">
        <f>SUM(C3:C92)</f>
        <v>0</v>
      </c>
      <c r="D93" s="152">
        <f t="shared" ref="D93:I93" si="0">SUM(D3:D92)</f>
        <v>0</v>
      </c>
      <c r="E93" s="152">
        <f t="shared" si="0"/>
        <v>0</v>
      </c>
      <c r="F93" s="152">
        <f t="shared" si="0"/>
        <v>0</v>
      </c>
      <c r="G93" s="152">
        <f t="shared" si="0"/>
        <v>0</v>
      </c>
      <c r="H93" s="152">
        <f t="shared" si="0"/>
        <v>0</v>
      </c>
      <c r="I93" s="152">
        <f t="shared" si="0"/>
        <v>0</v>
      </c>
    </row>
    <row r="94" spans="1:9" x14ac:dyDescent="0.25">
      <c r="C94" s="19" t="str">
        <f>IF(C93=Buget_cerere!C88,"OK","ERROR")</f>
        <v>OK</v>
      </c>
      <c r="D94" s="19" t="str">
        <f>IF(D93=Buget_cerere!D88,"OK","ERROR")</f>
        <v>OK</v>
      </c>
      <c r="E94" s="19" t="str">
        <f>IF(E93=Buget_cerere!E88,"OK","ERROR")</f>
        <v>OK</v>
      </c>
      <c r="F94" s="19" t="str">
        <f>IF(F93=Buget_cerere!F88,"OK","ERROR")</f>
        <v>OK</v>
      </c>
      <c r="G94" s="19" t="str">
        <f>IF(G93=Buget_cerere!G88,"OK","ERROR")</f>
        <v>OK</v>
      </c>
      <c r="H94" s="19" t="str">
        <f>IF(H93=Buget_cerere!H88,"OK","ERROR")</f>
        <v>OK</v>
      </c>
      <c r="I94" s="19" t="str">
        <f>IF(I93=Buget_cerere!I88,"OK","ERROR")</f>
        <v>OK</v>
      </c>
    </row>
    <row r="98" spans="3:5" x14ac:dyDescent="0.25">
      <c r="C98" s="170"/>
      <c r="D98" s="170"/>
      <c r="E98" s="170"/>
    </row>
  </sheetData>
  <sheetProtection algorithmName="SHA-512" hashValue="QOGONAfmQYn2RWBI67ZbinFz1RnDafNrko9p9U1GbmPxTCEQTpmzeks+ilmq65mvTDUScF5mLHq1g2cMSQEN1w==" saltValue="dHYoMHNt/WMplt+SmyQuSQ==" spinCount="100000" sheet="1" objects="1" scenarios="1"/>
  <mergeCells count="13">
    <mergeCell ref="A93:B93"/>
    <mergeCell ref="E1:E2"/>
    <mergeCell ref="F1:G1"/>
    <mergeCell ref="H1:H2"/>
    <mergeCell ref="I1:I2"/>
    <mergeCell ref="A1:A2"/>
    <mergeCell ref="B1:B2"/>
    <mergeCell ref="A3:A13"/>
    <mergeCell ref="A30:A75"/>
    <mergeCell ref="A76:A80"/>
    <mergeCell ref="A86:A90"/>
    <mergeCell ref="C1:D1"/>
    <mergeCell ref="A15:A29"/>
  </mergeCells>
  <conditionalFormatting sqref="C94:I94">
    <cfRule type="cellIs" dxfId="1" priority="1" operator="equal">
      <formula>"error"</formula>
    </cfRule>
  </conditionalFormatting>
  <pageMargins left="0.45" right="0.45" top="0.5" bottom="0.25" header="0.05" footer="0"/>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AAE7A5-B0A8-40F9-AFC2-34E4BB222BD4}">
  <dimension ref="A1:AG97"/>
  <sheetViews>
    <sheetView topLeftCell="B74" workbookViewId="0">
      <selection activeCell="H65" sqref="H65:AG65"/>
    </sheetView>
  </sheetViews>
  <sheetFormatPr defaultColWidth="8.88671875" defaultRowHeight="10.199999999999999" x14ac:dyDescent="0.2"/>
  <cols>
    <col min="1" max="1" width="4.109375" style="175" hidden="1" customWidth="1"/>
    <col min="2" max="2" width="3.5546875" style="175" customWidth="1"/>
    <col min="3" max="3" width="21.109375" style="242" customWidth="1"/>
    <col min="4" max="17" width="10" style="243" bestFit="1" customWidth="1"/>
    <col min="18" max="23" width="10" style="244" bestFit="1" customWidth="1"/>
    <col min="24" max="33" width="10" style="175" bestFit="1" customWidth="1"/>
    <col min="34" max="16384" width="8.88671875" style="175"/>
  </cols>
  <sheetData>
    <row r="1" spans="1:33" ht="24.6" customHeight="1" x14ac:dyDescent="0.2">
      <c r="B1" s="176"/>
      <c r="C1" s="461" t="s">
        <v>71</v>
      </c>
      <c r="D1" s="461"/>
      <c r="E1" s="461"/>
      <c r="F1" s="461"/>
      <c r="G1" s="461"/>
      <c r="H1" s="461"/>
      <c r="I1" s="461"/>
      <c r="J1" s="461"/>
      <c r="K1" s="461"/>
      <c r="L1" s="461"/>
      <c r="M1" s="461"/>
      <c r="N1" s="461"/>
      <c r="O1" s="461" t="s">
        <v>71</v>
      </c>
      <c r="P1" s="461"/>
      <c r="Q1" s="461"/>
      <c r="R1" s="461"/>
      <c r="S1" s="461"/>
      <c r="T1" s="461"/>
      <c r="U1" s="461"/>
      <c r="V1" s="461"/>
      <c r="W1" s="461"/>
      <c r="X1" s="461"/>
      <c r="Y1" s="461"/>
      <c r="Z1" s="461"/>
      <c r="AA1" s="461" t="s">
        <v>71</v>
      </c>
      <c r="AB1" s="461"/>
      <c r="AC1" s="461"/>
      <c r="AD1" s="461"/>
      <c r="AE1" s="461"/>
      <c r="AF1" s="461"/>
      <c r="AG1" s="461"/>
    </row>
    <row r="2" spans="1:33" s="177" customFormat="1" ht="19.2" customHeight="1" x14ac:dyDescent="0.3">
      <c r="B2" s="178"/>
      <c r="C2" s="462"/>
      <c r="D2" s="462"/>
      <c r="E2" s="462"/>
      <c r="F2" s="462"/>
      <c r="G2" s="462"/>
      <c r="H2" s="462"/>
      <c r="I2" s="180"/>
      <c r="J2" s="180"/>
      <c r="K2" s="180"/>
      <c r="L2" s="180"/>
      <c r="M2" s="180"/>
      <c r="N2" s="181"/>
      <c r="O2" s="181"/>
      <c r="P2" s="181"/>
      <c r="Q2" s="181"/>
      <c r="R2" s="181"/>
      <c r="S2" s="181"/>
      <c r="T2" s="181"/>
      <c r="U2" s="181"/>
      <c r="V2" s="181"/>
      <c r="W2" s="181"/>
      <c r="X2" s="178"/>
      <c r="Y2" s="178"/>
      <c r="Z2" s="178"/>
      <c r="AA2" s="178"/>
      <c r="AB2" s="178"/>
      <c r="AC2" s="178"/>
      <c r="AD2" s="178"/>
      <c r="AE2" s="178"/>
      <c r="AF2" s="178"/>
      <c r="AG2" s="178"/>
    </row>
    <row r="3" spans="1:33" s="177" customFormat="1" ht="14.4" customHeight="1" x14ac:dyDescent="0.3">
      <c r="B3" s="178"/>
      <c r="C3" s="179"/>
      <c r="D3" s="182">
        <v>1</v>
      </c>
      <c r="E3" s="182">
        <v>2</v>
      </c>
      <c r="F3" s="182">
        <v>3</v>
      </c>
      <c r="G3" s="182">
        <v>4</v>
      </c>
      <c r="H3" s="182">
        <v>5</v>
      </c>
      <c r="I3" s="182">
        <v>6</v>
      </c>
      <c r="J3" s="182">
        <v>7</v>
      </c>
      <c r="K3" s="182">
        <v>8</v>
      </c>
      <c r="L3" s="182">
        <v>9</v>
      </c>
      <c r="M3" s="182">
        <v>10</v>
      </c>
      <c r="N3" s="182">
        <v>11</v>
      </c>
      <c r="O3" s="182">
        <v>12</v>
      </c>
      <c r="P3" s="182">
        <v>13</v>
      </c>
      <c r="Q3" s="182">
        <v>14</v>
      </c>
      <c r="R3" s="182">
        <v>15</v>
      </c>
      <c r="S3" s="182">
        <v>16</v>
      </c>
      <c r="T3" s="182">
        <v>17</v>
      </c>
      <c r="U3" s="182">
        <v>18</v>
      </c>
      <c r="V3" s="182">
        <v>19</v>
      </c>
      <c r="W3" s="182">
        <v>20</v>
      </c>
      <c r="X3" s="182">
        <v>21</v>
      </c>
      <c r="Y3" s="182">
        <v>22</v>
      </c>
      <c r="Z3" s="182">
        <v>23</v>
      </c>
      <c r="AA3" s="182">
        <v>24</v>
      </c>
      <c r="AB3" s="182">
        <v>25</v>
      </c>
      <c r="AC3" s="182">
        <v>26</v>
      </c>
      <c r="AD3" s="182">
        <v>27</v>
      </c>
      <c r="AE3" s="182">
        <v>28</v>
      </c>
      <c r="AF3" s="182">
        <v>29</v>
      </c>
      <c r="AG3" s="182">
        <v>30</v>
      </c>
    </row>
    <row r="4" spans="1:33" s="177" customFormat="1" x14ac:dyDescent="0.2">
      <c r="B4" s="183"/>
      <c r="C4" s="184"/>
      <c r="D4" s="185"/>
      <c r="E4" s="185"/>
      <c r="F4" s="185"/>
      <c r="G4" s="185"/>
      <c r="H4" s="185"/>
      <c r="I4" s="185"/>
      <c r="J4" s="185"/>
      <c r="K4" s="185"/>
      <c r="L4" s="185"/>
      <c r="M4" s="185"/>
      <c r="N4" s="185"/>
      <c r="O4" s="185"/>
      <c r="P4" s="185"/>
      <c r="Q4" s="185"/>
      <c r="R4" s="185"/>
      <c r="S4" s="185"/>
      <c r="T4" s="185"/>
      <c r="U4" s="185"/>
      <c r="V4" s="185"/>
      <c r="W4" s="185"/>
      <c r="X4" s="185"/>
      <c r="Y4" s="185"/>
      <c r="Z4" s="185"/>
      <c r="AA4" s="185"/>
      <c r="AB4" s="185"/>
      <c r="AC4" s="185"/>
      <c r="AD4" s="185"/>
      <c r="AE4" s="185"/>
      <c r="AF4" s="185"/>
      <c r="AG4" s="185"/>
    </row>
    <row r="5" spans="1:33" s="177" customFormat="1" ht="30" customHeight="1" x14ac:dyDescent="0.3">
      <c r="A5" s="177">
        <v>1</v>
      </c>
      <c r="B5" s="178">
        <v>1</v>
      </c>
      <c r="C5" s="186" t="s">
        <v>229</v>
      </c>
      <c r="D5" s="187"/>
      <c r="E5" s="187"/>
      <c r="F5" s="187"/>
      <c r="G5" s="187"/>
      <c r="H5" s="187"/>
      <c r="I5" s="187"/>
      <c r="J5" s="187"/>
      <c r="K5" s="187"/>
      <c r="L5" s="187"/>
      <c r="M5" s="187"/>
      <c r="N5" s="187"/>
      <c r="O5" s="187"/>
      <c r="P5" s="187"/>
      <c r="Q5" s="187"/>
      <c r="R5" s="354"/>
      <c r="S5" s="354"/>
      <c r="T5" s="354"/>
      <c r="U5" s="354"/>
      <c r="V5" s="354"/>
      <c r="W5" s="354"/>
      <c r="X5" s="354"/>
      <c r="Y5" s="354"/>
      <c r="Z5" s="354"/>
      <c r="AA5" s="354"/>
      <c r="AB5" s="354"/>
      <c r="AC5" s="354"/>
      <c r="AD5" s="354"/>
      <c r="AE5" s="354"/>
      <c r="AF5" s="354"/>
      <c r="AG5" s="354"/>
    </row>
    <row r="6" spans="1:33" s="177" customFormat="1" ht="30.6" x14ac:dyDescent="0.3">
      <c r="A6" s="177">
        <v>2</v>
      </c>
      <c r="B6" s="178">
        <v>2</v>
      </c>
      <c r="C6" s="186" t="s">
        <v>229</v>
      </c>
      <c r="D6" s="187"/>
      <c r="E6" s="187"/>
      <c r="F6" s="187"/>
      <c r="G6" s="187"/>
      <c r="H6" s="187"/>
      <c r="I6" s="187"/>
      <c r="J6" s="187"/>
      <c r="K6" s="187"/>
      <c r="L6" s="187"/>
      <c r="M6" s="187"/>
      <c r="N6" s="187"/>
      <c r="O6" s="187"/>
      <c r="P6" s="187"/>
      <c r="Q6" s="187"/>
      <c r="R6" s="187"/>
      <c r="S6" s="187"/>
      <c r="T6" s="187"/>
      <c r="U6" s="187"/>
      <c r="V6" s="187"/>
      <c r="W6" s="187"/>
      <c r="X6" s="187"/>
      <c r="Y6" s="187"/>
      <c r="Z6" s="187"/>
      <c r="AA6" s="187"/>
      <c r="AB6" s="187"/>
      <c r="AC6" s="187"/>
      <c r="AD6" s="187"/>
      <c r="AE6" s="187"/>
      <c r="AF6" s="187"/>
      <c r="AG6" s="187"/>
    </row>
    <row r="7" spans="1:33" s="177" customFormat="1" ht="30.6" x14ac:dyDescent="0.3">
      <c r="A7" s="177">
        <v>3</v>
      </c>
      <c r="B7" s="178">
        <v>3</v>
      </c>
      <c r="C7" s="186" t="s">
        <v>229</v>
      </c>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row>
    <row r="8" spans="1:33" s="177" customFormat="1" ht="28.95" customHeight="1" x14ac:dyDescent="0.3">
      <c r="A8" s="177">
        <v>10</v>
      </c>
      <c r="B8" s="178">
        <v>4</v>
      </c>
      <c r="C8" s="186" t="s">
        <v>229</v>
      </c>
      <c r="D8" s="187"/>
      <c r="E8" s="187"/>
      <c r="F8" s="187"/>
      <c r="G8" s="187"/>
      <c r="H8" s="187"/>
      <c r="I8" s="187"/>
      <c r="J8" s="187"/>
      <c r="K8" s="187"/>
      <c r="L8" s="187"/>
      <c r="M8" s="187"/>
      <c r="N8" s="187"/>
      <c r="O8" s="187"/>
      <c r="P8" s="187"/>
      <c r="Q8" s="187"/>
      <c r="R8" s="187"/>
      <c r="S8" s="187"/>
      <c r="T8" s="187"/>
      <c r="U8" s="187"/>
      <c r="V8" s="187"/>
      <c r="W8" s="187"/>
      <c r="X8" s="187"/>
      <c r="Y8" s="187"/>
      <c r="Z8" s="187"/>
      <c r="AA8" s="187"/>
      <c r="AB8" s="187"/>
      <c r="AC8" s="187"/>
      <c r="AD8" s="187"/>
      <c r="AE8" s="187"/>
      <c r="AF8" s="187"/>
      <c r="AG8" s="187"/>
    </row>
    <row r="9" spans="1:33" s="189" customFormat="1" ht="36" customHeight="1" x14ac:dyDescent="0.3">
      <c r="A9" s="189">
        <v>20</v>
      </c>
      <c r="B9" s="178">
        <v>5</v>
      </c>
      <c r="C9" s="188" t="s">
        <v>645</v>
      </c>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row>
    <row r="10" spans="1:33" s="177" customFormat="1" ht="40.799999999999997" x14ac:dyDescent="0.3">
      <c r="A10" s="177">
        <v>14</v>
      </c>
      <c r="B10" s="178">
        <v>6</v>
      </c>
      <c r="C10" s="188" t="s">
        <v>646</v>
      </c>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row>
    <row r="11" spans="1:33" s="190" customFormat="1" ht="26.25" customHeight="1" x14ac:dyDescent="0.2">
      <c r="B11" s="191"/>
      <c r="C11" s="192" t="s">
        <v>629</v>
      </c>
      <c r="D11" s="193">
        <f>SUM(D5:D10)</f>
        <v>0</v>
      </c>
      <c r="E11" s="193">
        <f t="shared" ref="E11:AG11" si="0">SUM(E5:E10)</f>
        <v>0</v>
      </c>
      <c r="F11" s="193">
        <f t="shared" si="0"/>
        <v>0</v>
      </c>
      <c r="G11" s="193">
        <f t="shared" si="0"/>
        <v>0</v>
      </c>
      <c r="H11" s="193">
        <f t="shared" si="0"/>
        <v>0</v>
      </c>
      <c r="I11" s="193">
        <f t="shared" si="0"/>
        <v>0</v>
      </c>
      <c r="J11" s="193">
        <f t="shared" si="0"/>
        <v>0</v>
      </c>
      <c r="K11" s="193">
        <f t="shared" si="0"/>
        <v>0</v>
      </c>
      <c r="L11" s="193">
        <f t="shared" si="0"/>
        <v>0</v>
      </c>
      <c r="M11" s="193">
        <f t="shared" si="0"/>
        <v>0</v>
      </c>
      <c r="N11" s="193">
        <f t="shared" si="0"/>
        <v>0</v>
      </c>
      <c r="O11" s="193">
        <f t="shared" si="0"/>
        <v>0</v>
      </c>
      <c r="P11" s="193">
        <f t="shared" si="0"/>
        <v>0</v>
      </c>
      <c r="Q11" s="193">
        <f t="shared" si="0"/>
        <v>0</v>
      </c>
      <c r="R11" s="193">
        <f t="shared" si="0"/>
        <v>0</v>
      </c>
      <c r="S11" s="193">
        <f t="shared" si="0"/>
        <v>0</v>
      </c>
      <c r="T11" s="193">
        <f t="shared" si="0"/>
        <v>0</v>
      </c>
      <c r="U11" s="193">
        <f t="shared" si="0"/>
        <v>0</v>
      </c>
      <c r="V11" s="193">
        <f t="shared" si="0"/>
        <v>0</v>
      </c>
      <c r="W11" s="193">
        <f t="shared" si="0"/>
        <v>0</v>
      </c>
      <c r="X11" s="193">
        <f t="shared" si="0"/>
        <v>0</v>
      </c>
      <c r="Y11" s="193">
        <f t="shared" si="0"/>
        <v>0</v>
      </c>
      <c r="Z11" s="193">
        <f t="shared" si="0"/>
        <v>0</v>
      </c>
      <c r="AA11" s="193">
        <f t="shared" si="0"/>
        <v>0</v>
      </c>
      <c r="AB11" s="193">
        <f t="shared" si="0"/>
        <v>0</v>
      </c>
      <c r="AC11" s="193">
        <f t="shared" si="0"/>
        <v>0</v>
      </c>
      <c r="AD11" s="193">
        <f t="shared" si="0"/>
        <v>0</v>
      </c>
      <c r="AE11" s="193">
        <f t="shared" si="0"/>
        <v>0</v>
      </c>
      <c r="AF11" s="193">
        <f t="shared" si="0"/>
        <v>0</v>
      </c>
      <c r="AG11" s="193">
        <f t="shared" si="0"/>
        <v>0</v>
      </c>
    </row>
    <row r="12" spans="1:33" s="190" customFormat="1" ht="14.25" customHeight="1" x14ac:dyDescent="0.2">
      <c r="B12" s="183"/>
      <c r="C12" s="184"/>
      <c r="D12" s="185"/>
      <c r="E12" s="185"/>
      <c r="F12" s="185"/>
      <c r="G12" s="185"/>
      <c r="H12" s="185"/>
      <c r="I12" s="183"/>
      <c r="J12" s="184"/>
      <c r="K12" s="185"/>
      <c r="L12" s="185"/>
      <c r="M12" s="185"/>
      <c r="N12" s="185"/>
      <c r="O12" s="185"/>
      <c r="P12" s="183"/>
      <c r="Q12" s="184"/>
      <c r="R12" s="185"/>
      <c r="S12" s="185"/>
      <c r="T12" s="185"/>
      <c r="U12" s="185"/>
      <c r="V12" s="185"/>
      <c r="W12" s="183"/>
      <c r="X12" s="184"/>
      <c r="Y12" s="185"/>
      <c r="Z12" s="185"/>
      <c r="AA12" s="185"/>
      <c r="AB12" s="185"/>
      <c r="AC12" s="185"/>
      <c r="AD12" s="183"/>
      <c r="AE12" s="184"/>
      <c r="AF12" s="185"/>
      <c r="AG12" s="185"/>
    </row>
    <row r="13" spans="1:33" s="194" customFormat="1" ht="30.6" x14ac:dyDescent="0.3">
      <c r="A13" s="194">
        <v>1</v>
      </c>
      <c r="B13" s="195">
        <v>1</v>
      </c>
      <c r="C13" s="196" t="s">
        <v>225</v>
      </c>
      <c r="D13" s="187"/>
      <c r="E13" s="187"/>
      <c r="F13" s="187"/>
      <c r="G13" s="187"/>
      <c r="H13" s="187"/>
      <c r="I13" s="187"/>
      <c r="J13" s="187"/>
      <c r="K13" s="187"/>
      <c r="L13" s="187"/>
      <c r="M13" s="187"/>
      <c r="N13" s="187"/>
      <c r="O13" s="187"/>
      <c r="P13" s="187"/>
      <c r="Q13" s="187"/>
      <c r="R13" s="354"/>
      <c r="S13" s="354"/>
      <c r="T13" s="354"/>
      <c r="U13" s="354"/>
      <c r="V13" s="354"/>
      <c r="W13" s="354"/>
      <c r="X13" s="354"/>
      <c r="Y13" s="354"/>
      <c r="Z13" s="354"/>
      <c r="AA13" s="354"/>
      <c r="AB13" s="354"/>
      <c r="AC13" s="354"/>
      <c r="AD13" s="354"/>
      <c r="AE13" s="354"/>
      <c r="AF13" s="354"/>
      <c r="AG13" s="354"/>
    </row>
    <row r="14" spans="1:33" s="194" customFormat="1" ht="23.4" customHeight="1" x14ac:dyDescent="0.3">
      <c r="A14" s="194">
        <v>2</v>
      </c>
      <c r="B14" s="195">
        <v>2</v>
      </c>
      <c r="C14" s="196" t="s">
        <v>226</v>
      </c>
      <c r="D14" s="187"/>
      <c r="E14" s="187"/>
      <c r="F14" s="187"/>
      <c r="G14" s="187"/>
      <c r="H14" s="187"/>
      <c r="I14" s="187"/>
      <c r="J14" s="187"/>
      <c r="K14" s="187"/>
      <c r="L14" s="187"/>
      <c r="M14" s="187"/>
      <c r="N14" s="187"/>
      <c r="O14" s="187"/>
      <c r="P14" s="187"/>
      <c r="Q14" s="187"/>
      <c r="R14" s="187"/>
      <c r="S14" s="187"/>
      <c r="T14" s="187"/>
      <c r="U14" s="187"/>
      <c r="V14" s="187"/>
      <c r="W14" s="187"/>
      <c r="X14" s="187"/>
      <c r="Y14" s="187"/>
      <c r="Z14" s="187"/>
      <c r="AA14" s="187"/>
      <c r="AB14" s="187"/>
      <c r="AC14" s="187"/>
      <c r="AD14" s="187"/>
      <c r="AE14" s="187"/>
      <c r="AF14" s="187"/>
      <c r="AG14" s="187"/>
    </row>
    <row r="15" spans="1:33" s="194" customFormat="1" ht="30.6" x14ac:dyDescent="0.3">
      <c r="A15" s="194">
        <v>3</v>
      </c>
      <c r="B15" s="195">
        <v>3</v>
      </c>
      <c r="C15" s="196" t="s">
        <v>230</v>
      </c>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row>
    <row r="16" spans="1:33" s="194" customFormat="1" ht="30" customHeight="1" x14ac:dyDescent="0.3">
      <c r="A16" s="194">
        <v>4</v>
      </c>
      <c r="B16" s="195">
        <v>4</v>
      </c>
      <c r="C16" s="196" t="s">
        <v>227</v>
      </c>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row>
    <row r="17" spans="1:33" ht="22.95" customHeight="1" x14ac:dyDescent="0.2">
      <c r="A17" s="194">
        <v>14</v>
      </c>
      <c r="B17" s="195">
        <v>5</v>
      </c>
      <c r="C17" s="196" t="s">
        <v>228</v>
      </c>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row>
    <row r="18" spans="1:33" s="194" customFormat="1" ht="22.95" customHeight="1" x14ac:dyDescent="0.3">
      <c r="A18" s="194">
        <v>20</v>
      </c>
      <c r="B18" s="195">
        <v>6</v>
      </c>
      <c r="C18" s="196" t="s">
        <v>66</v>
      </c>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row>
    <row r="19" spans="1:33" s="194" customFormat="1" ht="22.95" customHeight="1" x14ac:dyDescent="0.3">
      <c r="B19" s="195">
        <v>7</v>
      </c>
      <c r="C19" s="196" t="s">
        <v>634</v>
      </c>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row>
    <row r="20" spans="1:33" s="190" customFormat="1" ht="30" customHeight="1" x14ac:dyDescent="0.2">
      <c r="B20" s="195"/>
      <c r="C20" s="192" t="s">
        <v>630</v>
      </c>
      <c r="D20" s="193">
        <f>SUM(D13:D19)</f>
        <v>0</v>
      </c>
      <c r="E20" s="193">
        <f t="shared" ref="E20:AG20" si="1">SUM(E13:E19)</f>
        <v>0</v>
      </c>
      <c r="F20" s="193">
        <f t="shared" si="1"/>
        <v>0</v>
      </c>
      <c r="G20" s="193">
        <f t="shared" si="1"/>
        <v>0</v>
      </c>
      <c r="H20" s="193">
        <f t="shared" si="1"/>
        <v>0</v>
      </c>
      <c r="I20" s="193">
        <f t="shared" si="1"/>
        <v>0</v>
      </c>
      <c r="J20" s="193">
        <f t="shared" si="1"/>
        <v>0</v>
      </c>
      <c r="K20" s="193">
        <f t="shared" si="1"/>
        <v>0</v>
      </c>
      <c r="L20" s="193">
        <f t="shared" si="1"/>
        <v>0</v>
      </c>
      <c r="M20" s="193">
        <f t="shared" si="1"/>
        <v>0</v>
      </c>
      <c r="N20" s="193">
        <f t="shared" si="1"/>
        <v>0</v>
      </c>
      <c r="O20" s="193">
        <f t="shared" si="1"/>
        <v>0</v>
      </c>
      <c r="P20" s="193">
        <f t="shared" si="1"/>
        <v>0</v>
      </c>
      <c r="Q20" s="193">
        <f t="shared" si="1"/>
        <v>0</v>
      </c>
      <c r="R20" s="193">
        <f t="shared" si="1"/>
        <v>0</v>
      </c>
      <c r="S20" s="193">
        <f t="shared" si="1"/>
        <v>0</v>
      </c>
      <c r="T20" s="193">
        <f t="shared" si="1"/>
        <v>0</v>
      </c>
      <c r="U20" s="193">
        <f t="shared" si="1"/>
        <v>0</v>
      </c>
      <c r="V20" s="193">
        <f t="shared" si="1"/>
        <v>0</v>
      </c>
      <c r="W20" s="193">
        <f t="shared" si="1"/>
        <v>0</v>
      </c>
      <c r="X20" s="193">
        <f t="shared" si="1"/>
        <v>0</v>
      </c>
      <c r="Y20" s="193">
        <f t="shared" si="1"/>
        <v>0</v>
      </c>
      <c r="Z20" s="193">
        <f t="shared" si="1"/>
        <v>0</v>
      </c>
      <c r="AA20" s="193">
        <f t="shared" si="1"/>
        <v>0</v>
      </c>
      <c r="AB20" s="193">
        <f t="shared" si="1"/>
        <v>0</v>
      </c>
      <c r="AC20" s="193">
        <f t="shared" si="1"/>
        <v>0</v>
      </c>
      <c r="AD20" s="193">
        <f t="shared" si="1"/>
        <v>0</v>
      </c>
      <c r="AE20" s="193">
        <f t="shared" si="1"/>
        <v>0</v>
      </c>
      <c r="AF20" s="193">
        <f t="shared" si="1"/>
        <v>0</v>
      </c>
      <c r="AG20" s="193">
        <f t="shared" si="1"/>
        <v>0</v>
      </c>
    </row>
    <row r="21" spans="1:33" s="190" customFormat="1" ht="16.2" customHeight="1" x14ac:dyDescent="0.3">
      <c r="B21" s="383">
        <v>8</v>
      </c>
      <c r="C21" s="196" t="s">
        <v>635</v>
      </c>
      <c r="D21" s="187">
        <v>0</v>
      </c>
      <c r="E21" s="187">
        <v>0</v>
      </c>
      <c r="F21" s="187">
        <v>0</v>
      </c>
      <c r="G21" s="187">
        <v>0</v>
      </c>
      <c r="H21" s="187">
        <v>0</v>
      </c>
      <c r="I21" s="187">
        <v>0</v>
      </c>
      <c r="J21" s="187">
        <v>0</v>
      </c>
      <c r="K21" s="187">
        <v>0</v>
      </c>
      <c r="L21" s="187">
        <v>0</v>
      </c>
      <c r="M21" s="187">
        <v>0</v>
      </c>
      <c r="N21" s="187">
        <v>0</v>
      </c>
      <c r="O21" s="187">
        <v>0</v>
      </c>
      <c r="P21" s="187">
        <v>0</v>
      </c>
      <c r="Q21" s="187">
        <v>0</v>
      </c>
      <c r="R21" s="187">
        <v>0</v>
      </c>
      <c r="S21" s="187">
        <v>0</v>
      </c>
      <c r="T21" s="187">
        <v>0</v>
      </c>
      <c r="U21" s="187">
        <v>0</v>
      </c>
      <c r="V21" s="187">
        <v>0</v>
      </c>
      <c r="W21" s="187">
        <v>0</v>
      </c>
      <c r="X21" s="187">
        <v>0</v>
      </c>
      <c r="Y21" s="187">
        <v>0</v>
      </c>
      <c r="Z21" s="187">
        <v>0</v>
      </c>
      <c r="AA21" s="187">
        <v>0</v>
      </c>
      <c r="AB21" s="187">
        <v>0</v>
      </c>
      <c r="AC21" s="187">
        <v>0</v>
      </c>
      <c r="AD21" s="187">
        <v>0</v>
      </c>
      <c r="AE21" s="187">
        <v>0</v>
      </c>
      <c r="AF21" s="187">
        <v>0</v>
      </c>
      <c r="AG21" s="187">
        <v>0</v>
      </c>
    </row>
    <row r="22" spans="1:33" s="190" customFormat="1" ht="26.4" customHeight="1" x14ac:dyDescent="0.2">
      <c r="B22" s="195"/>
      <c r="C22" s="197" t="s">
        <v>633</v>
      </c>
      <c r="D22" s="198">
        <f>D11-D20-D21</f>
        <v>0</v>
      </c>
      <c r="E22" s="198">
        <f t="shared" ref="E22:AG22" si="2">E11-E20-E21</f>
        <v>0</v>
      </c>
      <c r="F22" s="198">
        <f t="shared" si="2"/>
        <v>0</v>
      </c>
      <c r="G22" s="198">
        <f t="shared" si="2"/>
        <v>0</v>
      </c>
      <c r="H22" s="198">
        <f t="shared" si="2"/>
        <v>0</v>
      </c>
      <c r="I22" s="198">
        <f t="shared" si="2"/>
        <v>0</v>
      </c>
      <c r="J22" s="198">
        <f t="shared" si="2"/>
        <v>0</v>
      </c>
      <c r="K22" s="198">
        <f t="shared" si="2"/>
        <v>0</v>
      </c>
      <c r="L22" s="198">
        <f t="shared" si="2"/>
        <v>0</v>
      </c>
      <c r="M22" s="198">
        <f t="shared" si="2"/>
        <v>0</v>
      </c>
      <c r="N22" s="198">
        <f t="shared" si="2"/>
        <v>0</v>
      </c>
      <c r="O22" s="198">
        <f t="shared" si="2"/>
        <v>0</v>
      </c>
      <c r="P22" s="198">
        <f t="shared" si="2"/>
        <v>0</v>
      </c>
      <c r="Q22" s="198">
        <f t="shared" si="2"/>
        <v>0</v>
      </c>
      <c r="R22" s="198">
        <f t="shared" si="2"/>
        <v>0</v>
      </c>
      <c r="S22" s="198">
        <f t="shared" si="2"/>
        <v>0</v>
      </c>
      <c r="T22" s="198">
        <f t="shared" si="2"/>
        <v>0</v>
      </c>
      <c r="U22" s="198">
        <f t="shared" si="2"/>
        <v>0</v>
      </c>
      <c r="V22" s="198">
        <f t="shared" si="2"/>
        <v>0</v>
      </c>
      <c r="W22" s="198">
        <f t="shared" si="2"/>
        <v>0</v>
      </c>
      <c r="X22" s="198">
        <f t="shared" si="2"/>
        <v>0</v>
      </c>
      <c r="Y22" s="198">
        <f t="shared" si="2"/>
        <v>0</v>
      </c>
      <c r="Z22" s="198">
        <f t="shared" si="2"/>
        <v>0</v>
      </c>
      <c r="AA22" s="198">
        <f t="shared" si="2"/>
        <v>0</v>
      </c>
      <c r="AB22" s="198">
        <f t="shared" si="2"/>
        <v>0</v>
      </c>
      <c r="AC22" s="198">
        <f t="shared" si="2"/>
        <v>0</v>
      </c>
      <c r="AD22" s="198">
        <f t="shared" si="2"/>
        <v>0</v>
      </c>
      <c r="AE22" s="198">
        <f t="shared" si="2"/>
        <v>0</v>
      </c>
      <c r="AF22" s="198">
        <f t="shared" si="2"/>
        <v>0</v>
      </c>
      <c r="AG22" s="198">
        <f t="shared" si="2"/>
        <v>0</v>
      </c>
    </row>
    <row r="23" spans="1:33" x14ac:dyDescent="0.2">
      <c r="B23" s="194"/>
      <c r="C23" s="199"/>
      <c r="D23" s="200"/>
      <c r="E23" s="200"/>
      <c r="F23" s="200"/>
      <c r="G23" s="200"/>
      <c r="H23" s="200"/>
      <c r="I23" s="200"/>
      <c r="J23" s="200"/>
      <c r="K23" s="200"/>
      <c r="L23" s="200"/>
      <c r="M23" s="200"/>
      <c r="N23" s="200"/>
      <c r="O23" s="200"/>
      <c r="P23" s="200"/>
      <c r="Q23" s="200"/>
      <c r="R23" s="200"/>
      <c r="S23" s="200"/>
      <c r="T23" s="200"/>
      <c r="U23" s="200"/>
      <c r="V23" s="200"/>
      <c r="W23" s="200"/>
      <c r="X23" s="200"/>
      <c r="Y23" s="200"/>
      <c r="Z23" s="200"/>
      <c r="AA23" s="200"/>
      <c r="AB23" s="200"/>
      <c r="AC23" s="200"/>
      <c r="AD23" s="200"/>
      <c r="AE23" s="200"/>
      <c r="AF23" s="200"/>
      <c r="AG23" s="200"/>
    </row>
    <row r="24" spans="1:33" ht="25.95" hidden="1" customHeight="1" x14ac:dyDescent="0.2">
      <c r="B24" s="194"/>
      <c r="C24" s="199"/>
      <c r="D24" s="200"/>
      <c r="E24" s="200"/>
      <c r="F24" s="200"/>
      <c r="G24" s="200"/>
      <c r="H24" s="200"/>
      <c r="I24" s="200"/>
      <c r="J24" s="200"/>
      <c r="K24" s="200"/>
      <c r="L24" s="200"/>
      <c r="M24" s="200"/>
      <c r="N24" s="200"/>
      <c r="O24" s="200"/>
      <c r="P24" s="200"/>
      <c r="Q24" s="200"/>
      <c r="R24" s="200"/>
      <c r="S24" s="200"/>
      <c r="T24" s="200"/>
      <c r="U24" s="200"/>
      <c r="V24" s="200"/>
      <c r="W24" s="200"/>
      <c r="X24" s="200"/>
      <c r="Y24" s="200"/>
      <c r="Z24" s="200"/>
      <c r="AA24" s="200"/>
      <c r="AB24" s="200"/>
      <c r="AC24" s="200"/>
      <c r="AD24" s="200"/>
      <c r="AE24" s="200"/>
      <c r="AF24" s="200"/>
      <c r="AG24" s="200"/>
    </row>
    <row r="25" spans="1:33" hidden="1" x14ac:dyDescent="0.2">
      <c r="B25" s="194"/>
      <c r="C25" s="199"/>
      <c r="D25" s="200"/>
      <c r="E25" s="200"/>
      <c r="F25" s="200"/>
      <c r="G25" s="200"/>
      <c r="H25" s="200"/>
      <c r="I25" s="200"/>
      <c r="J25" s="200"/>
      <c r="K25" s="200"/>
      <c r="L25" s="200"/>
      <c r="M25" s="200"/>
      <c r="N25" s="200"/>
      <c r="O25" s="200"/>
      <c r="P25" s="200"/>
      <c r="Q25" s="200"/>
      <c r="R25" s="200"/>
      <c r="S25" s="200"/>
      <c r="T25" s="200"/>
      <c r="U25" s="200"/>
      <c r="V25" s="200"/>
      <c r="W25" s="200"/>
      <c r="X25" s="200"/>
      <c r="Y25" s="200"/>
      <c r="Z25" s="200"/>
      <c r="AA25" s="200"/>
      <c r="AB25" s="200"/>
      <c r="AC25" s="200"/>
      <c r="AD25" s="200"/>
      <c r="AE25" s="200"/>
      <c r="AF25" s="200"/>
      <c r="AG25" s="200"/>
    </row>
    <row r="26" spans="1:33" hidden="1" x14ac:dyDescent="0.2">
      <c r="B26" s="194"/>
      <c r="C26" s="199"/>
      <c r="D26" s="200"/>
      <c r="E26" s="200"/>
      <c r="F26" s="200"/>
      <c r="G26" s="200"/>
      <c r="H26" s="200"/>
      <c r="I26" s="200"/>
      <c r="J26" s="200"/>
      <c r="K26" s="200"/>
      <c r="L26" s="200"/>
      <c r="M26" s="200"/>
      <c r="N26" s="200"/>
      <c r="O26" s="200"/>
      <c r="P26" s="200"/>
      <c r="Q26" s="200"/>
      <c r="R26" s="200"/>
      <c r="S26" s="200"/>
      <c r="T26" s="200"/>
      <c r="U26" s="200"/>
      <c r="V26" s="200"/>
      <c r="W26" s="200"/>
      <c r="X26" s="200"/>
      <c r="Y26" s="200"/>
      <c r="Z26" s="200"/>
      <c r="AA26" s="200"/>
      <c r="AB26" s="200"/>
      <c r="AC26" s="200"/>
      <c r="AD26" s="200"/>
      <c r="AE26" s="200"/>
      <c r="AF26" s="200"/>
      <c r="AG26" s="200"/>
    </row>
    <row r="27" spans="1:33" ht="13.2" customHeight="1" x14ac:dyDescent="0.2">
      <c r="B27" s="194"/>
      <c r="C27" s="199"/>
      <c r="D27" s="200"/>
      <c r="E27" s="200"/>
      <c r="F27" s="200"/>
      <c r="G27" s="200"/>
      <c r="H27" s="200"/>
      <c r="I27" s="200"/>
      <c r="J27" s="200"/>
      <c r="K27" s="200"/>
      <c r="L27" s="200"/>
      <c r="M27" s="200"/>
      <c r="N27" s="200"/>
      <c r="O27" s="200"/>
      <c r="P27" s="200"/>
      <c r="Q27" s="200"/>
      <c r="R27" s="200"/>
      <c r="S27" s="200"/>
      <c r="T27" s="200"/>
      <c r="U27" s="200"/>
      <c r="V27" s="200"/>
      <c r="W27" s="200"/>
      <c r="X27" s="200"/>
      <c r="Y27" s="200"/>
      <c r="Z27" s="200"/>
      <c r="AA27" s="200"/>
      <c r="AB27" s="200"/>
      <c r="AC27" s="200"/>
      <c r="AD27" s="200"/>
      <c r="AE27" s="200"/>
      <c r="AF27" s="200"/>
      <c r="AG27" s="200"/>
    </row>
    <row r="28" spans="1:33" s="201" customFormat="1" ht="26.25" customHeight="1" x14ac:dyDescent="0.3">
      <c r="B28" s="464" t="s">
        <v>242</v>
      </c>
      <c r="C28" s="464"/>
      <c r="D28" s="277">
        <v>45413</v>
      </c>
      <c r="E28" s="202" t="s">
        <v>241</v>
      </c>
      <c r="F28" s="202"/>
      <c r="G28" s="202"/>
      <c r="H28" s="202"/>
      <c r="I28" s="202"/>
      <c r="J28" s="202"/>
      <c r="K28" s="202"/>
      <c r="L28" s="202"/>
      <c r="M28" s="202"/>
      <c r="N28" s="202"/>
      <c r="O28" s="202"/>
      <c r="P28" s="202"/>
      <c r="Q28" s="202"/>
      <c r="R28" s="257"/>
      <c r="S28" s="257"/>
      <c r="T28" s="257"/>
      <c r="U28" s="257"/>
      <c r="V28" s="257"/>
      <c r="W28" s="257"/>
      <c r="X28" s="258"/>
      <c r="Y28" s="258"/>
      <c r="Z28" s="258"/>
      <c r="AA28" s="258"/>
      <c r="AB28" s="178"/>
      <c r="AC28" s="258"/>
      <c r="AD28" s="258"/>
      <c r="AE28" s="258"/>
      <c r="AF28" s="258"/>
      <c r="AG28" s="258"/>
    </row>
    <row r="29" spans="1:33" s="201" customFormat="1" ht="26.25" customHeight="1" x14ac:dyDescent="0.2">
      <c r="B29" s="464" t="s">
        <v>51</v>
      </c>
      <c r="C29" s="464"/>
      <c r="D29" s="278">
        <v>48</v>
      </c>
      <c r="E29" s="203">
        <f>COUNTIF(Buget_cerere!N88:Q88,"&gt;0")</f>
        <v>0</v>
      </c>
      <c r="F29" s="204">
        <f>Amortizare!E32</f>
        <v>0</v>
      </c>
      <c r="G29" s="202"/>
      <c r="H29" s="202"/>
      <c r="I29" s="202"/>
      <c r="J29" s="202"/>
      <c r="K29" s="202"/>
      <c r="L29" s="202"/>
      <c r="M29" s="202"/>
      <c r="N29" s="202"/>
      <c r="O29" s="202"/>
      <c r="P29" s="202"/>
      <c r="Q29" s="202"/>
      <c r="R29" s="257"/>
      <c r="S29" s="257"/>
      <c r="T29" s="257"/>
      <c r="U29" s="257"/>
      <c r="V29" s="257"/>
      <c r="W29" s="257"/>
      <c r="X29" s="258"/>
      <c r="Y29" s="258"/>
      <c r="Z29" s="258"/>
      <c r="AA29" s="258"/>
      <c r="AB29" s="178"/>
      <c r="AC29" s="258"/>
      <c r="AD29" s="258"/>
      <c r="AE29" s="258"/>
      <c r="AF29" s="258"/>
      <c r="AG29" s="258"/>
    </row>
    <row r="30" spans="1:33" s="205" customFormat="1" hidden="1" x14ac:dyDescent="0.3">
      <c r="B30" s="206"/>
      <c r="C30" s="207"/>
      <c r="D30" s="191" t="s">
        <v>84</v>
      </c>
      <c r="E30" s="191" t="s">
        <v>85</v>
      </c>
      <c r="F30" s="191" t="s">
        <v>86</v>
      </c>
      <c r="G30" s="191" t="s">
        <v>87</v>
      </c>
      <c r="H30" s="191" t="s">
        <v>88</v>
      </c>
      <c r="I30" s="191" t="s">
        <v>89</v>
      </c>
      <c r="J30" s="191" t="s">
        <v>90</v>
      </c>
      <c r="K30" s="191" t="s">
        <v>91</v>
      </c>
      <c r="L30" s="191" t="s">
        <v>92</v>
      </c>
      <c r="M30" s="191" t="s">
        <v>93</v>
      </c>
      <c r="N30" s="191" t="s">
        <v>94</v>
      </c>
      <c r="O30" s="191" t="s">
        <v>95</v>
      </c>
      <c r="P30" s="191" t="s">
        <v>96</v>
      </c>
      <c r="Q30" s="191" t="s">
        <v>97</v>
      </c>
      <c r="R30" s="191" t="s">
        <v>98</v>
      </c>
      <c r="S30" s="191" t="s">
        <v>99</v>
      </c>
      <c r="T30" s="191" t="s">
        <v>100</v>
      </c>
      <c r="U30" s="191" t="s">
        <v>101</v>
      </c>
      <c r="V30" s="191" t="s">
        <v>102</v>
      </c>
      <c r="W30" s="191" t="s">
        <v>103</v>
      </c>
      <c r="X30" s="191" t="s">
        <v>117</v>
      </c>
      <c r="Y30" s="191" t="s">
        <v>118</v>
      </c>
      <c r="Z30" s="191" t="s">
        <v>119</v>
      </c>
      <c r="AA30" s="191" t="s">
        <v>120</v>
      </c>
      <c r="AB30" s="191" t="s">
        <v>121</v>
      </c>
      <c r="AC30" s="191" t="s">
        <v>139</v>
      </c>
      <c r="AD30" s="191" t="s">
        <v>140</v>
      </c>
      <c r="AE30" s="191" t="s">
        <v>141</v>
      </c>
      <c r="AF30" s="191" t="s">
        <v>142</v>
      </c>
      <c r="AG30" s="191" t="s">
        <v>143</v>
      </c>
    </row>
    <row r="31" spans="1:33" s="208" customFormat="1" hidden="1" x14ac:dyDescent="0.2">
      <c r="B31" s="209"/>
      <c r="C31" s="210"/>
      <c r="D31" s="211">
        <f>IF(D35="Implementare",0,C31+1)</f>
        <v>0</v>
      </c>
      <c r="E31" s="211">
        <f>IF(E35="Implementare",0,D31+1)</f>
        <v>0</v>
      </c>
      <c r="F31" s="211">
        <f t="shared" ref="F31:AG31" si="3">IF(F35="Implementare",0,E31+1)</f>
        <v>0</v>
      </c>
      <c r="G31" s="211">
        <f t="shared" si="3"/>
        <v>0</v>
      </c>
      <c r="H31" s="211">
        <f t="shared" si="3"/>
        <v>0</v>
      </c>
      <c r="I31" s="211">
        <f t="shared" si="3"/>
        <v>1</v>
      </c>
      <c r="J31" s="211">
        <f t="shared" si="3"/>
        <v>2</v>
      </c>
      <c r="K31" s="211">
        <f t="shared" si="3"/>
        <v>3</v>
      </c>
      <c r="L31" s="211">
        <f t="shared" si="3"/>
        <v>4</v>
      </c>
      <c r="M31" s="211">
        <f t="shared" si="3"/>
        <v>5</v>
      </c>
      <c r="N31" s="211">
        <f t="shared" si="3"/>
        <v>6</v>
      </c>
      <c r="O31" s="211">
        <f t="shared" si="3"/>
        <v>7</v>
      </c>
      <c r="P31" s="211">
        <f t="shared" si="3"/>
        <v>8</v>
      </c>
      <c r="Q31" s="211">
        <f t="shared" si="3"/>
        <v>9</v>
      </c>
      <c r="R31" s="211">
        <f t="shared" si="3"/>
        <v>10</v>
      </c>
      <c r="S31" s="211">
        <f t="shared" si="3"/>
        <v>11</v>
      </c>
      <c r="T31" s="211">
        <f t="shared" si="3"/>
        <v>12</v>
      </c>
      <c r="U31" s="211">
        <f t="shared" si="3"/>
        <v>13</v>
      </c>
      <c r="V31" s="211">
        <f t="shared" si="3"/>
        <v>14</v>
      </c>
      <c r="W31" s="211">
        <f t="shared" si="3"/>
        <v>15</v>
      </c>
      <c r="X31" s="211">
        <f t="shared" si="3"/>
        <v>16</v>
      </c>
      <c r="Y31" s="211">
        <f t="shared" si="3"/>
        <v>17</v>
      </c>
      <c r="Z31" s="211">
        <f t="shared" si="3"/>
        <v>18</v>
      </c>
      <c r="AA31" s="211">
        <f t="shared" si="3"/>
        <v>19</v>
      </c>
      <c r="AB31" s="211">
        <f t="shared" si="3"/>
        <v>20</v>
      </c>
      <c r="AC31" s="211">
        <f t="shared" si="3"/>
        <v>21</v>
      </c>
      <c r="AD31" s="211">
        <f t="shared" si="3"/>
        <v>22</v>
      </c>
      <c r="AE31" s="211">
        <f t="shared" si="3"/>
        <v>23</v>
      </c>
      <c r="AF31" s="211">
        <f t="shared" si="3"/>
        <v>24</v>
      </c>
      <c r="AG31" s="211">
        <f t="shared" si="3"/>
        <v>25</v>
      </c>
    </row>
    <row r="32" spans="1:33" s="208" customFormat="1" x14ac:dyDescent="0.2">
      <c r="B32" s="209"/>
      <c r="C32" s="210"/>
      <c r="D32" s="211">
        <f>YEAR(D28)</f>
        <v>2024</v>
      </c>
      <c r="E32" s="211">
        <f>D32+1</f>
        <v>2025</v>
      </c>
      <c r="F32" s="211">
        <f t="shared" ref="F32:AG32" si="4">E32+1</f>
        <v>2026</v>
      </c>
      <c r="G32" s="211">
        <f t="shared" si="4"/>
        <v>2027</v>
      </c>
      <c r="H32" s="211">
        <f t="shared" si="4"/>
        <v>2028</v>
      </c>
      <c r="I32" s="211">
        <f t="shared" si="4"/>
        <v>2029</v>
      </c>
      <c r="J32" s="211">
        <f t="shared" si="4"/>
        <v>2030</v>
      </c>
      <c r="K32" s="211">
        <f t="shared" si="4"/>
        <v>2031</v>
      </c>
      <c r="L32" s="211">
        <f t="shared" si="4"/>
        <v>2032</v>
      </c>
      <c r="M32" s="211">
        <f t="shared" si="4"/>
        <v>2033</v>
      </c>
      <c r="N32" s="211">
        <f t="shared" si="4"/>
        <v>2034</v>
      </c>
      <c r="O32" s="211">
        <f t="shared" si="4"/>
        <v>2035</v>
      </c>
      <c r="P32" s="211">
        <f t="shared" si="4"/>
        <v>2036</v>
      </c>
      <c r="Q32" s="211">
        <f t="shared" si="4"/>
        <v>2037</v>
      </c>
      <c r="R32" s="211">
        <f t="shared" si="4"/>
        <v>2038</v>
      </c>
      <c r="S32" s="211">
        <f t="shared" si="4"/>
        <v>2039</v>
      </c>
      <c r="T32" s="211">
        <f t="shared" si="4"/>
        <v>2040</v>
      </c>
      <c r="U32" s="211">
        <f t="shared" si="4"/>
        <v>2041</v>
      </c>
      <c r="V32" s="211">
        <f t="shared" si="4"/>
        <v>2042</v>
      </c>
      <c r="W32" s="211">
        <f t="shared" si="4"/>
        <v>2043</v>
      </c>
      <c r="X32" s="211">
        <f t="shared" si="4"/>
        <v>2044</v>
      </c>
      <c r="Y32" s="211">
        <f t="shared" si="4"/>
        <v>2045</v>
      </c>
      <c r="Z32" s="211">
        <f t="shared" si="4"/>
        <v>2046</v>
      </c>
      <c r="AA32" s="211">
        <f t="shared" si="4"/>
        <v>2047</v>
      </c>
      <c r="AB32" s="211">
        <f t="shared" si="4"/>
        <v>2048</v>
      </c>
      <c r="AC32" s="211">
        <f t="shared" si="4"/>
        <v>2049</v>
      </c>
      <c r="AD32" s="211">
        <f t="shared" si="4"/>
        <v>2050</v>
      </c>
      <c r="AE32" s="211">
        <f t="shared" si="4"/>
        <v>2051</v>
      </c>
      <c r="AF32" s="211">
        <f t="shared" si="4"/>
        <v>2052</v>
      </c>
      <c r="AG32" s="211">
        <f t="shared" si="4"/>
        <v>2053</v>
      </c>
    </row>
    <row r="33" spans="1:33" s="212" customFormat="1" hidden="1" x14ac:dyDescent="0.2">
      <c r="B33" s="213"/>
      <c r="C33" s="214"/>
      <c r="D33" s="215">
        <f>DATE(D32,12,31)</f>
        <v>45657</v>
      </c>
      <c r="E33" s="215">
        <f t="shared" ref="E33:AG33" si="5">DATE(E32,12,31)</f>
        <v>46022</v>
      </c>
      <c r="F33" s="215">
        <f t="shared" si="5"/>
        <v>46387</v>
      </c>
      <c r="G33" s="215">
        <f t="shared" si="5"/>
        <v>46752</v>
      </c>
      <c r="H33" s="215">
        <f t="shared" si="5"/>
        <v>47118</v>
      </c>
      <c r="I33" s="215">
        <f t="shared" si="5"/>
        <v>47483</v>
      </c>
      <c r="J33" s="215">
        <f t="shared" si="5"/>
        <v>47848</v>
      </c>
      <c r="K33" s="215">
        <f t="shared" si="5"/>
        <v>48213</v>
      </c>
      <c r="L33" s="215">
        <f t="shared" si="5"/>
        <v>48579</v>
      </c>
      <c r="M33" s="215">
        <f t="shared" si="5"/>
        <v>48944</v>
      </c>
      <c r="N33" s="215">
        <f t="shared" si="5"/>
        <v>49309</v>
      </c>
      <c r="O33" s="215">
        <f t="shared" si="5"/>
        <v>49674</v>
      </c>
      <c r="P33" s="215">
        <f t="shared" si="5"/>
        <v>50040</v>
      </c>
      <c r="Q33" s="215">
        <f t="shared" si="5"/>
        <v>50405</v>
      </c>
      <c r="R33" s="215">
        <f t="shared" si="5"/>
        <v>50770</v>
      </c>
      <c r="S33" s="215">
        <f t="shared" si="5"/>
        <v>51135</v>
      </c>
      <c r="T33" s="215">
        <f t="shared" si="5"/>
        <v>51501</v>
      </c>
      <c r="U33" s="215">
        <f t="shared" si="5"/>
        <v>51866</v>
      </c>
      <c r="V33" s="215">
        <f t="shared" si="5"/>
        <v>52231</v>
      </c>
      <c r="W33" s="215">
        <f t="shared" si="5"/>
        <v>52596</v>
      </c>
      <c r="X33" s="215">
        <f t="shared" si="5"/>
        <v>52962</v>
      </c>
      <c r="Y33" s="215">
        <f t="shared" si="5"/>
        <v>53327</v>
      </c>
      <c r="Z33" s="215">
        <f t="shared" si="5"/>
        <v>53692</v>
      </c>
      <c r="AA33" s="215">
        <f t="shared" si="5"/>
        <v>54057</v>
      </c>
      <c r="AB33" s="215">
        <f t="shared" si="5"/>
        <v>54423</v>
      </c>
      <c r="AC33" s="215">
        <f t="shared" si="5"/>
        <v>54788</v>
      </c>
      <c r="AD33" s="215">
        <f t="shared" si="5"/>
        <v>55153</v>
      </c>
      <c r="AE33" s="215">
        <f t="shared" si="5"/>
        <v>55518</v>
      </c>
      <c r="AF33" s="215">
        <f t="shared" si="5"/>
        <v>55884</v>
      </c>
      <c r="AG33" s="215">
        <f t="shared" si="5"/>
        <v>56249</v>
      </c>
    </row>
    <row r="34" spans="1:33" s="212" customFormat="1" hidden="1" x14ac:dyDescent="0.2">
      <c r="B34" s="213"/>
      <c r="C34" s="214"/>
      <c r="D34" s="211">
        <f>DATEDIF(D28-1,D33,"M")</f>
        <v>8</v>
      </c>
      <c r="E34" s="211">
        <f>DATEDIF(D33,E33,"M")</f>
        <v>12</v>
      </c>
      <c r="F34" s="211">
        <f t="shared" ref="F34:AG34" si="6">DATEDIF(E33,F33,"M")</f>
        <v>12</v>
      </c>
      <c r="G34" s="211">
        <f t="shared" si="6"/>
        <v>12</v>
      </c>
      <c r="H34" s="211">
        <f t="shared" si="6"/>
        <v>12</v>
      </c>
      <c r="I34" s="211">
        <f t="shared" si="6"/>
        <v>12</v>
      </c>
      <c r="J34" s="211">
        <f t="shared" si="6"/>
        <v>12</v>
      </c>
      <c r="K34" s="211">
        <f t="shared" si="6"/>
        <v>12</v>
      </c>
      <c r="L34" s="211">
        <f t="shared" si="6"/>
        <v>12</v>
      </c>
      <c r="M34" s="211">
        <f t="shared" si="6"/>
        <v>12</v>
      </c>
      <c r="N34" s="211">
        <f t="shared" si="6"/>
        <v>12</v>
      </c>
      <c r="O34" s="211">
        <f t="shared" si="6"/>
        <v>12</v>
      </c>
      <c r="P34" s="211">
        <f t="shared" si="6"/>
        <v>12</v>
      </c>
      <c r="Q34" s="211">
        <f t="shared" si="6"/>
        <v>12</v>
      </c>
      <c r="R34" s="211">
        <f t="shared" si="6"/>
        <v>12</v>
      </c>
      <c r="S34" s="211">
        <f t="shared" si="6"/>
        <v>12</v>
      </c>
      <c r="T34" s="211">
        <f t="shared" si="6"/>
        <v>12</v>
      </c>
      <c r="U34" s="211">
        <f t="shared" si="6"/>
        <v>12</v>
      </c>
      <c r="V34" s="211">
        <f t="shared" si="6"/>
        <v>12</v>
      </c>
      <c r="W34" s="211">
        <f t="shared" si="6"/>
        <v>12</v>
      </c>
      <c r="X34" s="211">
        <f t="shared" si="6"/>
        <v>12</v>
      </c>
      <c r="Y34" s="211">
        <f t="shared" si="6"/>
        <v>12</v>
      </c>
      <c r="Z34" s="211">
        <f t="shared" si="6"/>
        <v>12</v>
      </c>
      <c r="AA34" s="211">
        <f t="shared" si="6"/>
        <v>12</v>
      </c>
      <c r="AB34" s="211">
        <f t="shared" si="6"/>
        <v>12</v>
      </c>
      <c r="AC34" s="211">
        <f t="shared" si="6"/>
        <v>12</v>
      </c>
      <c r="AD34" s="211">
        <f t="shared" si="6"/>
        <v>12</v>
      </c>
      <c r="AE34" s="211">
        <f t="shared" si="6"/>
        <v>12</v>
      </c>
      <c r="AF34" s="211">
        <f t="shared" si="6"/>
        <v>12</v>
      </c>
      <c r="AG34" s="211">
        <f t="shared" si="6"/>
        <v>12</v>
      </c>
    </row>
    <row r="35" spans="1:33" s="216" customFormat="1" x14ac:dyDescent="0.2">
      <c r="B35" s="217"/>
      <c r="C35" s="218"/>
      <c r="D35" s="219" t="s">
        <v>19</v>
      </c>
      <c r="E35" s="219" t="str">
        <f>IF(D29-D34&gt;=0,"Implementare","Operare")</f>
        <v>Implementare</v>
      </c>
      <c r="F35" s="219" t="str">
        <f>IF($D$29-SUM(D$34:$E34)&gt;=0,"Implementare","Operare")</f>
        <v>Implementare</v>
      </c>
      <c r="G35" s="219" t="str">
        <f>IF($D$29-SUM(D$34:$F34)&gt;=0,"Implementare","Operare")</f>
        <v>Implementare</v>
      </c>
      <c r="H35" s="219" t="str">
        <f>IF($D$29-SUM(D$34:$G34)&gt;=0,"Implementare","Operare")</f>
        <v>Implementare</v>
      </c>
      <c r="I35" s="219" t="str">
        <f>IF($D$29-SUM(D$34:$H34)&gt;=0,"Implementare","Operare")</f>
        <v>Operare</v>
      </c>
      <c r="J35" s="219" t="str">
        <f>IF($D$29-SUM(D$34:$I34)&gt;=0,"Implementare","Operare")</f>
        <v>Operare</v>
      </c>
      <c r="K35" s="219" t="str">
        <f>IF($D$29-SUM(D$34:$J34)&gt;=0,"Implementare","Operare")</f>
        <v>Operare</v>
      </c>
      <c r="L35" s="219" t="str">
        <f>IF($D$29-SUM(D$34:$K34)&gt;=0,"Implementare","Operare")</f>
        <v>Operare</v>
      </c>
      <c r="M35" s="219" t="str">
        <f>IF($D$29-SUM(D$34:$L34)&gt;=0,"Implementare","Operare")</f>
        <v>Operare</v>
      </c>
      <c r="N35" s="219" t="str">
        <f>IF($D$29-SUM($D$34:M34)&gt;=0,"Implementare","Operare")</f>
        <v>Operare</v>
      </c>
      <c r="O35" s="219" t="str">
        <f>IF($D$29-SUM($D$34:N34)&gt;=0,"Implementare","Operare")</f>
        <v>Operare</v>
      </c>
      <c r="P35" s="219" t="str">
        <f>IF($D$29-SUM($D$34:O34)&gt;=0,"Implementare","Operare")</f>
        <v>Operare</v>
      </c>
      <c r="Q35" s="219" t="str">
        <f>IF($D$29-SUM($D$34:P34)&gt;=0,"Implementare","Operare")</f>
        <v>Operare</v>
      </c>
      <c r="R35" s="219" t="str">
        <f>IF($D$29-SUM($D$34:Q34)&gt;=0,"Implementare","Operare")</f>
        <v>Operare</v>
      </c>
      <c r="S35" s="219" t="str">
        <f>IF($D$29-SUM($D$34:R34)&gt;=0,"Implementare","Operare")</f>
        <v>Operare</v>
      </c>
      <c r="T35" s="219" t="str">
        <f>IF($D$29-SUM($D$34:S34)&gt;=0,"Implementare","Operare")</f>
        <v>Operare</v>
      </c>
      <c r="U35" s="219" t="str">
        <f>IF($D$29-SUM($D$34:T34)&gt;=0,"Implementare","Operare")</f>
        <v>Operare</v>
      </c>
      <c r="V35" s="219" t="str">
        <f>IF($D$29-SUM($D$34:U34)&gt;=0,"Implementare","Operare")</f>
        <v>Operare</v>
      </c>
      <c r="W35" s="219" t="str">
        <f>IF($D$29-SUM($D$34:V34)&gt;=0,"Implementare","Operare")</f>
        <v>Operare</v>
      </c>
      <c r="X35" s="219" t="str">
        <f>IF($D$29-SUM($D$34:W34)&gt;=0,"Implementare","Operare")</f>
        <v>Operare</v>
      </c>
      <c r="Y35" s="219" t="str">
        <f>IF($D$29-SUM($D$34:X34)&gt;=0,"Implementare","Operare")</f>
        <v>Operare</v>
      </c>
      <c r="Z35" s="219" t="str">
        <f>IF($D$29-SUM($D$34:Y34)&gt;=0,"Implementare","Operare")</f>
        <v>Operare</v>
      </c>
      <c r="AA35" s="219" t="str">
        <f>IF($D$29-SUM($D$34:Z34)&gt;=0,"Implementare","Operare")</f>
        <v>Operare</v>
      </c>
      <c r="AB35" s="219" t="str">
        <f>IF($D$29-SUM($D$34:AA34)&gt;=0,"Implementare","Operare")</f>
        <v>Operare</v>
      </c>
      <c r="AC35" s="219" t="str">
        <f>IF($D$29-SUM($D$34:AB34)&gt;=0,"Implementare","Operare")</f>
        <v>Operare</v>
      </c>
      <c r="AD35" s="219" t="str">
        <f>IF($D$29-SUM($D$34:AC34)&gt;=0,"Implementare","Operare")</f>
        <v>Operare</v>
      </c>
      <c r="AE35" s="219" t="str">
        <f>IF($D$29-SUM($D$34:AD34)&gt;=0,"Implementare","Operare")</f>
        <v>Operare</v>
      </c>
      <c r="AF35" s="219" t="str">
        <f>IF($D$29-SUM($D$34:AE34)&gt;=0,"Implementare","Operare")</f>
        <v>Operare</v>
      </c>
      <c r="AG35" s="219" t="str">
        <f>IF($D$29-SUM($D$34:AF34)&gt;=0,"Implementare","Operare")</f>
        <v>Operare</v>
      </c>
    </row>
    <row r="36" spans="1:33" s="220" customFormat="1" x14ac:dyDescent="0.2">
      <c r="B36" s="221"/>
      <c r="C36" s="222"/>
      <c r="D36" s="223"/>
      <c r="E36" s="223"/>
      <c r="F36" s="223"/>
      <c r="G36" s="223"/>
      <c r="H36" s="223"/>
      <c r="I36" s="223"/>
      <c r="J36" s="223"/>
      <c r="K36" s="223"/>
      <c r="L36" s="223"/>
      <c r="M36" s="223"/>
      <c r="N36" s="223"/>
      <c r="O36" s="223"/>
      <c r="P36" s="223"/>
      <c r="Q36" s="223"/>
      <c r="R36" s="223"/>
      <c r="S36" s="223"/>
      <c r="T36" s="223"/>
      <c r="U36" s="223"/>
      <c r="V36" s="223"/>
      <c r="W36" s="223"/>
      <c r="X36" s="223"/>
      <c r="Y36" s="223"/>
      <c r="Z36" s="223"/>
      <c r="AA36" s="223"/>
      <c r="AB36" s="223"/>
      <c r="AC36" s="223"/>
      <c r="AD36" s="223"/>
      <c r="AE36" s="223"/>
      <c r="AF36" s="223"/>
      <c r="AG36" s="223"/>
    </row>
    <row r="37" spans="1:33" s="220" customFormat="1" x14ac:dyDescent="0.2">
      <c r="B37" s="221"/>
      <c r="C37" s="222"/>
      <c r="D37" s="223"/>
      <c r="E37" s="223"/>
      <c r="F37" s="223"/>
      <c r="G37" s="223"/>
      <c r="H37" s="223"/>
      <c r="I37" s="223"/>
      <c r="J37" s="223"/>
      <c r="K37" s="223"/>
      <c r="L37" s="223"/>
      <c r="M37" s="223"/>
      <c r="N37" s="223"/>
      <c r="O37" s="223"/>
      <c r="P37" s="223"/>
      <c r="Q37" s="223"/>
      <c r="R37" s="223"/>
      <c r="S37" s="223"/>
      <c r="T37" s="223"/>
      <c r="U37" s="223"/>
      <c r="V37" s="223"/>
      <c r="W37" s="223"/>
      <c r="X37" s="223"/>
      <c r="Y37" s="223"/>
      <c r="Z37" s="223"/>
      <c r="AA37" s="223"/>
      <c r="AB37" s="223"/>
      <c r="AC37" s="223"/>
      <c r="AD37" s="223"/>
      <c r="AE37" s="223"/>
      <c r="AF37" s="223"/>
      <c r="AG37" s="223"/>
    </row>
    <row r="38" spans="1:33" s="220" customFormat="1" ht="11.4" customHeight="1" x14ac:dyDescent="0.2">
      <c r="B38" s="221"/>
      <c r="C38" s="222"/>
      <c r="D38" s="223">
        <v>1</v>
      </c>
      <c r="E38" s="223">
        <v>2</v>
      </c>
      <c r="F38" s="223">
        <v>3</v>
      </c>
      <c r="G38" s="223">
        <v>4</v>
      </c>
      <c r="H38" s="223">
        <v>5</v>
      </c>
      <c r="I38" s="223">
        <v>6</v>
      </c>
      <c r="J38" s="223">
        <v>7</v>
      </c>
      <c r="K38" s="223">
        <v>8</v>
      </c>
      <c r="L38" s="223">
        <v>9</v>
      </c>
      <c r="M38" s="223">
        <v>10</v>
      </c>
      <c r="N38" s="223">
        <v>11</v>
      </c>
      <c r="O38" s="223">
        <v>12</v>
      </c>
      <c r="P38" s="223">
        <v>13</v>
      </c>
      <c r="Q38" s="223">
        <v>14</v>
      </c>
      <c r="R38" s="223">
        <v>15</v>
      </c>
      <c r="S38" s="223">
        <v>16</v>
      </c>
      <c r="T38" s="223">
        <v>17</v>
      </c>
      <c r="U38" s="223">
        <v>18</v>
      </c>
      <c r="V38" s="223">
        <v>19</v>
      </c>
      <c r="W38" s="223">
        <v>20</v>
      </c>
      <c r="X38" s="223">
        <v>21</v>
      </c>
      <c r="Y38" s="223">
        <v>22</v>
      </c>
      <c r="Z38" s="223">
        <v>23</v>
      </c>
      <c r="AA38" s="223">
        <v>24</v>
      </c>
      <c r="AB38" s="223">
        <v>25</v>
      </c>
      <c r="AC38" s="223">
        <v>26</v>
      </c>
      <c r="AD38" s="223">
        <v>27</v>
      </c>
      <c r="AE38" s="223">
        <v>28</v>
      </c>
      <c r="AF38" s="223">
        <v>29</v>
      </c>
      <c r="AG38" s="223">
        <v>30</v>
      </c>
    </row>
    <row r="39" spans="1:33" ht="15.6" customHeight="1" x14ac:dyDescent="0.2">
      <c r="B39" s="176"/>
      <c r="C39" s="461" t="s">
        <v>72</v>
      </c>
      <c r="D39" s="461"/>
      <c r="E39" s="461"/>
      <c r="F39" s="461"/>
      <c r="G39" s="461"/>
      <c r="H39" s="461"/>
      <c r="I39" s="461"/>
      <c r="J39" s="461"/>
      <c r="K39" s="461"/>
      <c r="L39" s="461"/>
      <c r="M39" s="461"/>
      <c r="N39" s="461"/>
      <c r="O39" s="461" t="s">
        <v>72</v>
      </c>
      <c r="P39" s="461"/>
      <c r="Q39" s="461"/>
      <c r="R39" s="461"/>
      <c r="S39" s="461"/>
      <c r="T39" s="461"/>
      <c r="U39" s="461"/>
      <c r="V39" s="461"/>
      <c r="W39" s="461"/>
      <c r="X39" s="461"/>
      <c r="Y39" s="461"/>
      <c r="Z39" s="461"/>
      <c r="AA39" s="461" t="s">
        <v>72</v>
      </c>
      <c r="AB39" s="461"/>
      <c r="AC39" s="461"/>
      <c r="AD39" s="461"/>
      <c r="AE39" s="461"/>
      <c r="AF39" s="461"/>
      <c r="AG39" s="461"/>
    </row>
    <row r="40" spans="1:33" s="177" customFormat="1" x14ac:dyDescent="0.3">
      <c r="C40" s="224"/>
      <c r="D40" s="463" t="s">
        <v>67</v>
      </c>
      <c r="E40" s="463"/>
      <c r="F40" s="463"/>
      <c r="G40" s="463"/>
      <c r="H40" s="463"/>
      <c r="I40" s="463"/>
      <c r="J40" s="463"/>
      <c r="K40" s="463"/>
      <c r="L40" s="463"/>
      <c r="M40" s="463"/>
      <c r="N40" s="463"/>
      <c r="O40" s="463"/>
      <c r="P40" s="463"/>
      <c r="Q40" s="463"/>
      <c r="R40" s="225"/>
      <c r="S40" s="225"/>
      <c r="T40" s="225"/>
      <c r="U40" s="225"/>
      <c r="V40" s="225"/>
      <c r="W40" s="225"/>
    </row>
    <row r="41" spans="1:33" s="177" customFormat="1" x14ac:dyDescent="0.2">
      <c r="B41" s="183"/>
      <c r="C41" s="184"/>
      <c r="D41" s="185"/>
      <c r="E41" s="185"/>
      <c r="F41" s="185"/>
      <c r="G41" s="185"/>
      <c r="H41" s="185"/>
      <c r="I41" s="185"/>
      <c r="J41" s="185"/>
      <c r="K41" s="185"/>
      <c r="L41" s="185"/>
      <c r="M41" s="185"/>
      <c r="N41" s="185"/>
      <c r="O41" s="185"/>
      <c r="P41" s="185"/>
      <c r="Q41" s="185"/>
      <c r="R41" s="185"/>
      <c r="S41" s="185"/>
      <c r="T41" s="185"/>
      <c r="U41" s="185"/>
      <c r="V41" s="185"/>
      <c r="W41" s="185"/>
      <c r="X41" s="185"/>
      <c r="Y41" s="185"/>
      <c r="Z41" s="185"/>
      <c r="AA41" s="185"/>
      <c r="AB41" s="185"/>
      <c r="AC41" s="185"/>
      <c r="AD41" s="185"/>
      <c r="AE41" s="185"/>
      <c r="AF41" s="185"/>
      <c r="AG41" s="185"/>
    </row>
    <row r="42" spans="1:33" s="177" customFormat="1" ht="30.6" x14ac:dyDescent="0.3">
      <c r="A42" s="177">
        <v>1</v>
      </c>
      <c r="B42" s="226">
        <f>B5</f>
        <v>1</v>
      </c>
      <c r="C42" s="186" t="s">
        <v>229</v>
      </c>
      <c r="D42" s="187"/>
      <c r="E42" s="187"/>
      <c r="F42" s="187"/>
      <c r="G42" s="187"/>
      <c r="H42" s="187"/>
      <c r="I42" s="187"/>
      <c r="J42" s="187"/>
      <c r="K42" s="187"/>
      <c r="L42" s="187"/>
      <c r="M42" s="187"/>
      <c r="N42" s="187"/>
      <c r="O42" s="187"/>
      <c r="P42" s="187"/>
      <c r="Q42" s="187"/>
      <c r="R42" s="354"/>
      <c r="S42" s="354"/>
      <c r="T42" s="354"/>
      <c r="U42" s="354"/>
      <c r="V42" s="354"/>
      <c r="W42" s="354"/>
      <c r="X42" s="354"/>
      <c r="Y42" s="354"/>
      <c r="Z42" s="354"/>
      <c r="AA42" s="354"/>
      <c r="AB42" s="354"/>
      <c r="AC42" s="354"/>
      <c r="AD42" s="354"/>
      <c r="AE42" s="354"/>
      <c r="AF42" s="354"/>
      <c r="AG42" s="354"/>
    </row>
    <row r="43" spans="1:33" s="177" customFormat="1" ht="30.6" x14ac:dyDescent="0.3">
      <c r="A43" s="177">
        <v>2</v>
      </c>
      <c r="B43" s="226">
        <f>B6</f>
        <v>2</v>
      </c>
      <c r="C43" s="186" t="s">
        <v>229</v>
      </c>
      <c r="D43" s="187"/>
      <c r="E43" s="187"/>
      <c r="F43" s="187"/>
      <c r="G43" s="187"/>
      <c r="H43" s="187"/>
      <c r="I43" s="187"/>
      <c r="J43" s="187"/>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row>
    <row r="44" spans="1:33" s="177" customFormat="1" ht="30.6" x14ac:dyDescent="0.3">
      <c r="A44" s="177">
        <v>3</v>
      </c>
      <c r="B44" s="226">
        <f>B7</f>
        <v>3</v>
      </c>
      <c r="C44" s="186" t="s">
        <v>229</v>
      </c>
      <c r="D44" s="187"/>
      <c r="E44" s="187"/>
      <c r="F44" s="187"/>
      <c r="G44" s="187"/>
      <c r="H44" s="187"/>
      <c r="I44" s="187"/>
      <c r="J44" s="187"/>
      <c r="K44" s="187"/>
      <c r="L44" s="187"/>
      <c r="M44" s="187"/>
      <c r="N44" s="187"/>
      <c r="O44" s="187"/>
      <c r="P44" s="187"/>
      <c r="Q44" s="187"/>
      <c r="R44" s="187"/>
      <c r="S44" s="187"/>
      <c r="T44" s="187"/>
      <c r="U44" s="187"/>
      <c r="V44" s="187"/>
      <c r="W44" s="187"/>
      <c r="X44" s="187"/>
      <c r="Y44" s="187"/>
      <c r="Z44" s="187"/>
      <c r="AA44" s="187"/>
      <c r="AB44" s="187"/>
      <c r="AC44" s="187"/>
      <c r="AD44" s="187"/>
      <c r="AE44" s="187"/>
      <c r="AF44" s="187"/>
      <c r="AG44" s="187"/>
    </row>
    <row r="45" spans="1:33" s="177" customFormat="1" ht="30.6" x14ac:dyDescent="0.3">
      <c r="A45" s="177">
        <v>12</v>
      </c>
      <c r="B45" s="226">
        <f>B8</f>
        <v>4</v>
      </c>
      <c r="C45" s="186" t="s">
        <v>229</v>
      </c>
      <c r="D45" s="187"/>
      <c r="E45" s="187"/>
      <c r="F45" s="187"/>
      <c r="G45" s="187"/>
      <c r="H45" s="187"/>
      <c r="I45" s="187"/>
      <c r="J45" s="187"/>
      <c r="K45" s="187"/>
      <c r="L45" s="187"/>
      <c r="M45" s="187"/>
      <c r="N45" s="187"/>
      <c r="O45" s="187"/>
      <c r="P45" s="187"/>
      <c r="Q45" s="187"/>
      <c r="R45" s="187"/>
      <c r="S45" s="187"/>
      <c r="T45" s="187"/>
      <c r="U45" s="187"/>
      <c r="V45" s="187"/>
      <c r="W45" s="187"/>
      <c r="X45" s="187"/>
      <c r="Y45" s="187"/>
      <c r="Z45" s="187"/>
      <c r="AA45" s="187"/>
      <c r="AB45" s="187"/>
      <c r="AC45" s="187"/>
      <c r="AD45" s="187"/>
      <c r="AE45" s="187"/>
      <c r="AF45" s="187"/>
      <c r="AG45" s="187"/>
    </row>
    <row r="46" spans="1:33" s="227" customFormat="1" ht="30.6" x14ac:dyDescent="0.3">
      <c r="A46" s="227">
        <v>27</v>
      </c>
      <c r="B46" s="228">
        <f>B9</f>
        <v>5</v>
      </c>
      <c r="C46" s="196" t="str">
        <f>C9</f>
        <v>Venituri din alocatii bugetare pentru intretinerea curenta si reparatii capitale</v>
      </c>
      <c r="D46" s="187"/>
      <c r="E46" s="187"/>
      <c r="F46" s="187"/>
      <c r="G46" s="187"/>
      <c r="H46" s="187"/>
      <c r="I46" s="187"/>
      <c r="J46" s="187"/>
      <c r="K46" s="187"/>
      <c r="L46" s="187"/>
      <c r="M46" s="187"/>
      <c r="N46" s="187"/>
      <c r="O46" s="187"/>
      <c r="P46" s="187"/>
      <c r="Q46" s="187"/>
      <c r="R46" s="187"/>
      <c r="S46" s="187"/>
      <c r="T46" s="187"/>
      <c r="U46" s="187"/>
      <c r="V46" s="187"/>
      <c r="W46" s="187"/>
      <c r="X46" s="187"/>
      <c r="Y46" s="187"/>
      <c r="Z46" s="187"/>
      <c r="AA46" s="187"/>
      <c r="AB46" s="187"/>
      <c r="AC46" s="187"/>
      <c r="AD46" s="187"/>
      <c r="AE46" s="187"/>
      <c r="AF46" s="187"/>
      <c r="AG46" s="187"/>
    </row>
    <row r="47" spans="1:33" s="177" customFormat="1" ht="43.95" customHeight="1" x14ac:dyDescent="0.3">
      <c r="A47" s="177">
        <v>22</v>
      </c>
      <c r="B47" s="226">
        <f t="shared" ref="B47" si="7">B10</f>
        <v>6</v>
      </c>
      <c r="C47" s="196" t="str">
        <f>C10</f>
        <v>Venituri din cotizatii/ taxe de inregistrare/donatii/sponsorizari/ venituri din activitatea fara scop patrimonial</v>
      </c>
      <c r="D47" s="187"/>
      <c r="E47" s="187"/>
      <c r="F47" s="187"/>
      <c r="G47" s="187"/>
      <c r="H47" s="187"/>
      <c r="I47" s="187"/>
      <c r="J47" s="187"/>
      <c r="K47" s="187"/>
      <c r="L47" s="187"/>
      <c r="M47" s="187"/>
      <c r="N47" s="187"/>
      <c r="O47" s="187"/>
      <c r="P47" s="187"/>
      <c r="Q47" s="187"/>
      <c r="R47" s="187"/>
      <c r="S47" s="187"/>
      <c r="T47" s="187"/>
      <c r="U47" s="187"/>
      <c r="V47" s="187"/>
      <c r="W47" s="187"/>
      <c r="X47" s="187"/>
      <c r="Y47" s="187"/>
      <c r="Z47" s="187"/>
      <c r="AA47" s="187"/>
      <c r="AB47" s="187"/>
      <c r="AC47" s="187"/>
      <c r="AD47" s="187"/>
      <c r="AE47" s="187"/>
      <c r="AF47" s="187"/>
      <c r="AG47" s="187"/>
    </row>
    <row r="48" spans="1:33" s="190" customFormat="1" ht="19.95" customHeight="1" x14ac:dyDescent="0.2">
      <c r="B48" s="228"/>
      <c r="C48" s="192" t="s">
        <v>631</v>
      </c>
      <c r="D48" s="193">
        <f>SUM(D42:D47)</f>
        <v>0</v>
      </c>
      <c r="E48" s="193">
        <f t="shared" ref="E48:AG48" si="8">SUM(E42:E47)</f>
        <v>0</v>
      </c>
      <c r="F48" s="193">
        <f t="shared" si="8"/>
        <v>0</v>
      </c>
      <c r="G48" s="193">
        <f t="shared" si="8"/>
        <v>0</v>
      </c>
      <c r="H48" s="193">
        <f t="shared" si="8"/>
        <v>0</v>
      </c>
      <c r="I48" s="193">
        <f t="shared" si="8"/>
        <v>0</v>
      </c>
      <c r="J48" s="193">
        <f t="shared" si="8"/>
        <v>0</v>
      </c>
      <c r="K48" s="193">
        <f t="shared" si="8"/>
        <v>0</v>
      </c>
      <c r="L48" s="193">
        <f t="shared" si="8"/>
        <v>0</v>
      </c>
      <c r="M48" s="193">
        <f t="shared" si="8"/>
        <v>0</v>
      </c>
      <c r="N48" s="193">
        <f t="shared" si="8"/>
        <v>0</v>
      </c>
      <c r="O48" s="193">
        <f t="shared" si="8"/>
        <v>0</v>
      </c>
      <c r="P48" s="193">
        <f t="shared" si="8"/>
        <v>0</v>
      </c>
      <c r="Q48" s="193">
        <f t="shared" si="8"/>
        <v>0</v>
      </c>
      <c r="R48" s="193">
        <f t="shared" si="8"/>
        <v>0</v>
      </c>
      <c r="S48" s="193">
        <f t="shared" si="8"/>
        <v>0</v>
      </c>
      <c r="T48" s="193">
        <f t="shared" si="8"/>
        <v>0</v>
      </c>
      <c r="U48" s="193">
        <f t="shared" si="8"/>
        <v>0</v>
      </c>
      <c r="V48" s="193">
        <f t="shared" si="8"/>
        <v>0</v>
      </c>
      <c r="W48" s="193">
        <f t="shared" si="8"/>
        <v>0</v>
      </c>
      <c r="X48" s="193">
        <f t="shared" si="8"/>
        <v>0</v>
      </c>
      <c r="Y48" s="193">
        <f t="shared" si="8"/>
        <v>0</v>
      </c>
      <c r="Z48" s="193">
        <f t="shared" si="8"/>
        <v>0</v>
      </c>
      <c r="AA48" s="193">
        <f t="shared" si="8"/>
        <v>0</v>
      </c>
      <c r="AB48" s="193">
        <f t="shared" si="8"/>
        <v>0</v>
      </c>
      <c r="AC48" s="193">
        <f t="shared" si="8"/>
        <v>0</v>
      </c>
      <c r="AD48" s="193">
        <f t="shared" si="8"/>
        <v>0</v>
      </c>
      <c r="AE48" s="193">
        <f t="shared" si="8"/>
        <v>0</v>
      </c>
      <c r="AF48" s="193">
        <f t="shared" si="8"/>
        <v>0</v>
      </c>
      <c r="AG48" s="193">
        <f t="shared" si="8"/>
        <v>0</v>
      </c>
    </row>
    <row r="49" spans="1:33" s="190" customFormat="1" x14ac:dyDescent="0.2">
      <c r="B49" s="229"/>
      <c r="C49" s="230"/>
      <c r="D49" s="198"/>
      <c r="E49" s="198"/>
      <c r="F49" s="198"/>
      <c r="G49" s="198"/>
      <c r="H49" s="198"/>
      <c r="I49" s="198"/>
      <c r="J49" s="198"/>
      <c r="K49" s="198"/>
      <c r="L49" s="198"/>
      <c r="M49" s="198"/>
      <c r="N49" s="198"/>
      <c r="O49" s="198"/>
      <c r="P49" s="198"/>
      <c r="Q49" s="198"/>
      <c r="R49" s="198"/>
      <c r="S49" s="198"/>
      <c r="T49" s="198"/>
      <c r="U49" s="198"/>
      <c r="V49" s="198"/>
      <c r="W49" s="198"/>
      <c r="X49" s="198"/>
      <c r="Y49" s="198"/>
      <c r="Z49" s="198"/>
      <c r="AA49" s="198"/>
      <c r="AB49" s="198"/>
      <c r="AC49" s="198"/>
      <c r="AD49" s="198"/>
      <c r="AE49" s="198"/>
      <c r="AF49" s="198"/>
      <c r="AG49" s="198"/>
    </row>
    <row r="50" spans="1:33" s="194" customFormat="1" ht="30.6" x14ac:dyDescent="0.3">
      <c r="A50" s="194">
        <v>1</v>
      </c>
      <c r="B50" s="196">
        <f t="shared" ref="B50:C56" si="9">B13</f>
        <v>1</v>
      </c>
      <c r="C50" s="196" t="str">
        <f t="shared" si="9"/>
        <v>Cheltuieli cu materiile prime,  materialele consumabile, materiale</v>
      </c>
      <c r="D50" s="187"/>
      <c r="E50" s="187"/>
      <c r="F50" s="187"/>
      <c r="G50" s="187"/>
      <c r="H50" s="187"/>
      <c r="I50" s="187"/>
      <c r="J50" s="187"/>
      <c r="K50" s="187"/>
      <c r="L50" s="187"/>
      <c r="M50" s="187"/>
      <c r="N50" s="187"/>
      <c r="O50" s="187"/>
      <c r="P50" s="187"/>
      <c r="Q50" s="187"/>
      <c r="R50" s="187"/>
      <c r="S50" s="187"/>
      <c r="T50" s="187"/>
      <c r="U50" s="187"/>
      <c r="V50" s="187"/>
      <c r="W50" s="187"/>
      <c r="X50" s="187"/>
      <c r="Y50" s="187"/>
      <c r="Z50" s="187"/>
      <c r="AA50" s="187"/>
      <c r="AB50" s="187"/>
      <c r="AC50" s="187"/>
      <c r="AD50" s="187"/>
      <c r="AE50" s="187"/>
      <c r="AF50" s="187"/>
      <c r="AG50" s="187"/>
    </row>
    <row r="51" spans="1:33" s="194" customFormat="1" ht="17.399999999999999" customHeight="1" x14ac:dyDescent="0.3">
      <c r="A51" s="194">
        <v>2</v>
      </c>
      <c r="B51" s="196">
        <f t="shared" si="9"/>
        <v>2</v>
      </c>
      <c r="C51" s="196" t="str">
        <f t="shared" si="9"/>
        <v>Cheltuieli privind utilitatile</v>
      </c>
      <c r="D51" s="187"/>
      <c r="E51" s="187"/>
      <c r="F51" s="187"/>
      <c r="G51" s="187"/>
      <c r="H51" s="187"/>
      <c r="I51" s="187"/>
      <c r="J51" s="187"/>
      <c r="K51" s="187"/>
      <c r="L51" s="187"/>
      <c r="M51" s="187"/>
      <c r="N51" s="187"/>
      <c r="O51" s="187"/>
      <c r="P51" s="187"/>
      <c r="Q51" s="187"/>
      <c r="R51" s="187"/>
      <c r="S51" s="187"/>
      <c r="T51" s="187"/>
      <c r="U51" s="187"/>
      <c r="V51" s="187"/>
      <c r="W51" s="187"/>
      <c r="X51" s="187"/>
      <c r="Y51" s="187"/>
      <c r="Z51" s="187"/>
      <c r="AA51" s="187"/>
      <c r="AB51" s="187"/>
      <c r="AC51" s="187"/>
      <c r="AD51" s="187"/>
      <c r="AE51" s="187"/>
      <c r="AF51" s="187"/>
      <c r="AG51" s="187"/>
    </row>
    <row r="52" spans="1:33" s="194" customFormat="1" ht="30.6" x14ac:dyDescent="0.3">
      <c r="A52" s="194">
        <v>3</v>
      </c>
      <c r="B52" s="196">
        <f t="shared" si="9"/>
        <v>3</v>
      </c>
      <c r="C52" s="196" t="str">
        <f t="shared" si="9"/>
        <v>Cheltuieli cu servicii externalizate pentru operarea infrastructurii</v>
      </c>
      <c r="D52" s="187"/>
      <c r="E52" s="187"/>
      <c r="F52" s="187"/>
      <c r="G52" s="187"/>
      <c r="H52" s="187"/>
      <c r="I52" s="187"/>
      <c r="J52" s="187"/>
      <c r="K52" s="187"/>
      <c r="L52" s="187"/>
      <c r="M52" s="187"/>
      <c r="N52" s="187"/>
      <c r="O52" s="187"/>
      <c r="P52" s="187"/>
      <c r="Q52" s="187"/>
      <c r="R52" s="187"/>
      <c r="S52" s="187"/>
      <c r="T52" s="187"/>
      <c r="U52" s="187"/>
      <c r="V52" s="187"/>
      <c r="W52" s="187"/>
      <c r="X52" s="187"/>
      <c r="Y52" s="187"/>
      <c r="Z52" s="187"/>
      <c r="AA52" s="187"/>
      <c r="AB52" s="187"/>
      <c r="AC52" s="187"/>
      <c r="AD52" s="187"/>
      <c r="AE52" s="187"/>
      <c r="AF52" s="187"/>
      <c r="AG52" s="187"/>
    </row>
    <row r="53" spans="1:33" s="194" customFormat="1" ht="39" customHeight="1" x14ac:dyDescent="0.3">
      <c r="A53" s="194">
        <v>4</v>
      </c>
      <c r="B53" s="196">
        <f t="shared" si="9"/>
        <v>4</v>
      </c>
      <c r="C53" s="196" t="str">
        <f t="shared" si="9"/>
        <v>Cheltuieli personalul inclusiv cheltuieli cu asigurarile si protectia sociala</v>
      </c>
      <c r="D53" s="187"/>
      <c r="E53" s="187"/>
      <c r="F53" s="187"/>
      <c r="G53" s="187"/>
      <c r="H53" s="187"/>
      <c r="I53" s="187"/>
      <c r="J53" s="187"/>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row>
    <row r="54" spans="1:33" ht="30.6" x14ac:dyDescent="0.2">
      <c r="A54" s="194">
        <v>14</v>
      </c>
      <c r="B54" s="196">
        <f t="shared" si="9"/>
        <v>5</v>
      </c>
      <c r="C54" s="196" t="str">
        <f t="shared" si="9"/>
        <v>Cheltuieli de mentenanta, intretinere, reparatii capitale, administrare</v>
      </c>
      <c r="D54" s="187"/>
      <c r="E54" s="187"/>
      <c r="F54" s="187"/>
      <c r="G54" s="187"/>
      <c r="H54" s="187"/>
      <c r="I54" s="187"/>
      <c r="J54" s="187"/>
      <c r="K54" s="187"/>
      <c r="L54" s="187"/>
      <c r="M54" s="187"/>
      <c r="N54" s="187"/>
      <c r="O54" s="187"/>
      <c r="P54" s="187"/>
      <c r="Q54" s="187"/>
      <c r="R54" s="187"/>
      <c r="S54" s="187"/>
      <c r="T54" s="187"/>
      <c r="U54" s="187"/>
      <c r="V54" s="187"/>
      <c r="W54" s="187"/>
      <c r="X54" s="187"/>
      <c r="Y54" s="187"/>
      <c r="Z54" s="187"/>
      <c r="AA54" s="187"/>
      <c r="AB54" s="187"/>
      <c r="AC54" s="187"/>
      <c r="AD54" s="187"/>
      <c r="AE54" s="187"/>
      <c r="AF54" s="187"/>
      <c r="AG54" s="187"/>
    </row>
    <row r="55" spans="1:33" s="194" customFormat="1" ht="15" customHeight="1" x14ac:dyDescent="0.3">
      <c r="A55" s="194">
        <v>20</v>
      </c>
      <c r="B55" s="196">
        <f t="shared" si="9"/>
        <v>6</v>
      </c>
      <c r="C55" s="196" t="str">
        <f t="shared" si="9"/>
        <v>Alte cheltuieli operationale</v>
      </c>
      <c r="D55" s="187"/>
      <c r="E55" s="187"/>
      <c r="F55" s="187"/>
      <c r="G55" s="187"/>
      <c r="H55" s="187"/>
      <c r="I55" s="187"/>
      <c r="J55" s="187"/>
      <c r="K55" s="187"/>
      <c r="L55" s="187"/>
      <c r="M55" s="187"/>
      <c r="N55" s="187"/>
      <c r="O55" s="187"/>
      <c r="P55" s="187"/>
      <c r="Q55" s="187"/>
      <c r="R55" s="187"/>
      <c r="S55" s="187"/>
      <c r="T55" s="187"/>
      <c r="U55" s="187"/>
      <c r="V55" s="187"/>
      <c r="W55" s="187"/>
      <c r="X55" s="187"/>
      <c r="Y55" s="187"/>
      <c r="Z55" s="187"/>
      <c r="AA55" s="187"/>
      <c r="AB55" s="187"/>
      <c r="AC55" s="187"/>
      <c r="AD55" s="187"/>
      <c r="AE55" s="187"/>
      <c r="AF55" s="187"/>
      <c r="AG55" s="187"/>
    </row>
    <row r="56" spans="1:33" s="194" customFormat="1" ht="28.2" customHeight="1" x14ac:dyDescent="0.3">
      <c r="B56" s="196">
        <f t="shared" si="9"/>
        <v>7</v>
      </c>
      <c r="C56" s="196" t="str">
        <f t="shared" si="9"/>
        <v>Cheltuielilor din activitati fara scop patrimonia</v>
      </c>
      <c r="D56" s="187"/>
      <c r="E56" s="187"/>
      <c r="F56" s="187"/>
      <c r="G56" s="187"/>
      <c r="H56" s="187"/>
      <c r="I56" s="187"/>
      <c r="J56" s="187"/>
      <c r="K56" s="187"/>
      <c r="L56" s="187"/>
      <c r="M56" s="187"/>
      <c r="N56" s="187"/>
      <c r="O56" s="187"/>
      <c r="P56" s="187"/>
      <c r="Q56" s="187"/>
      <c r="R56" s="187"/>
      <c r="S56" s="187"/>
      <c r="T56" s="187"/>
      <c r="U56" s="187"/>
      <c r="V56" s="187"/>
      <c r="W56" s="187"/>
      <c r="X56" s="187"/>
      <c r="Y56" s="187"/>
      <c r="Z56" s="187"/>
      <c r="AA56" s="187"/>
      <c r="AB56" s="187"/>
      <c r="AC56" s="187"/>
      <c r="AD56" s="187"/>
      <c r="AE56" s="187"/>
      <c r="AF56" s="187"/>
      <c r="AG56" s="187"/>
    </row>
    <row r="57" spans="1:33" s="190" customFormat="1" ht="30" customHeight="1" x14ac:dyDescent="0.2">
      <c r="B57" s="196"/>
      <c r="C57" s="192" t="s">
        <v>632</v>
      </c>
      <c r="D57" s="193">
        <f>SUM(D50:D56)</f>
        <v>0</v>
      </c>
      <c r="E57" s="193">
        <f t="shared" ref="E57:AG57" si="10">SUM(E50:E56)</f>
        <v>0</v>
      </c>
      <c r="F57" s="193">
        <f t="shared" si="10"/>
        <v>0</v>
      </c>
      <c r="G57" s="193">
        <f t="shared" si="10"/>
        <v>0</v>
      </c>
      <c r="H57" s="193">
        <f>SUM(H50:H56)</f>
        <v>0</v>
      </c>
      <c r="I57" s="193">
        <f t="shared" si="10"/>
        <v>0</v>
      </c>
      <c r="J57" s="193">
        <f t="shared" si="10"/>
        <v>0</v>
      </c>
      <c r="K57" s="193">
        <f t="shared" si="10"/>
        <v>0</v>
      </c>
      <c r="L57" s="193">
        <f t="shared" si="10"/>
        <v>0</v>
      </c>
      <c r="M57" s="193">
        <f t="shared" si="10"/>
        <v>0</v>
      </c>
      <c r="N57" s="193">
        <f t="shared" si="10"/>
        <v>0</v>
      </c>
      <c r="O57" s="193">
        <f t="shared" si="10"/>
        <v>0</v>
      </c>
      <c r="P57" s="193">
        <f t="shared" si="10"/>
        <v>0</v>
      </c>
      <c r="Q57" s="193">
        <f t="shared" si="10"/>
        <v>0</v>
      </c>
      <c r="R57" s="193">
        <f t="shared" si="10"/>
        <v>0</v>
      </c>
      <c r="S57" s="193">
        <f t="shared" si="10"/>
        <v>0</v>
      </c>
      <c r="T57" s="193">
        <f t="shared" si="10"/>
        <v>0</v>
      </c>
      <c r="U57" s="193">
        <f t="shared" si="10"/>
        <v>0</v>
      </c>
      <c r="V57" s="193">
        <f t="shared" si="10"/>
        <v>0</v>
      </c>
      <c r="W57" s="193">
        <f t="shared" si="10"/>
        <v>0</v>
      </c>
      <c r="X57" s="193">
        <f t="shared" si="10"/>
        <v>0</v>
      </c>
      <c r="Y57" s="193">
        <f t="shared" si="10"/>
        <v>0</v>
      </c>
      <c r="Z57" s="193">
        <f t="shared" si="10"/>
        <v>0</v>
      </c>
      <c r="AA57" s="193">
        <f t="shared" si="10"/>
        <v>0</v>
      </c>
      <c r="AB57" s="193">
        <f t="shared" si="10"/>
        <v>0</v>
      </c>
      <c r="AC57" s="193">
        <f t="shared" si="10"/>
        <v>0</v>
      </c>
      <c r="AD57" s="193">
        <f t="shared" si="10"/>
        <v>0</v>
      </c>
      <c r="AE57" s="193">
        <f t="shared" si="10"/>
        <v>0</v>
      </c>
      <c r="AF57" s="193">
        <f t="shared" si="10"/>
        <v>0</v>
      </c>
      <c r="AG57" s="193">
        <f t="shared" si="10"/>
        <v>0</v>
      </c>
    </row>
    <row r="58" spans="1:33" s="190" customFormat="1" ht="16.2" customHeight="1" x14ac:dyDescent="0.3">
      <c r="B58" s="196"/>
      <c r="C58" s="196" t="s">
        <v>635</v>
      </c>
      <c r="D58" s="187">
        <v>0</v>
      </c>
      <c r="E58" s="187">
        <v>0</v>
      </c>
      <c r="F58" s="187">
        <v>0</v>
      </c>
      <c r="G58" s="187">
        <v>0</v>
      </c>
      <c r="H58" s="187">
        <v>0</v>
      </c>
      <c r="I58" s="187">
        <v>0</v>
      </c>
      <c r="J58" s="187">
        <v>0</v>
      </c>
      <c r="K58" s="187">
        <v>0</v>
      </c>
      <c r="L58" s="187">
        <v>0</v>
      </c>
      <c r="M58" s="187">
        <v>0</v>
      </c>
      <c r="N58" s="187">
        <v>0</v>
      </c>
      <c r="O58" s="187">
        <v>0</v>
      </c>
      <c r="P58" s="187">
        <v>0</v>
      </c>
      <c r="Q58" s="187">
        <v>0</v>
      </c>
      <c r="R58" s="187">
        <v>0</v>
      </c>
      <c r="S58" s="187">
        <v>0</v>
      </c>
      <c r="T58" s="187">
        <v>0</v>
      </c>
      <c r="U58" s="187">
        <v>0</v>
      </c>
      <c r="V58" s="187">
        <v>0</v>
      </c>
      <c r="W58" s="187">
        <v>0</v>
      </c>
      <c r="X58" s="187">
        <v>0</v>
      </c>
      <c r="Y58" s="187">
        <v>0</v>
      </c>
      <c r="Z58" s="187">
        <v>0</v>
      </c>
      <c r="AA58" s="187">
        <v>0</v>
      </c>
      <c r="AB58" s="187">
        <v>0</v>
      </c>
      <c r="AC58" s="187">
        <v>0</v>
      </c>
      <c r="AD58" s="187">
        <v>0</v>
      </c>
      <c r="AE58" s="187">
        <v>0</v>
      </c>
      <c r="AF58" s="187">
        <v>0</v>
      </c>
      <c r="AG58" s="187">
        <v>0</v>
      </c>
    </row>
    <row r="59" spans="1:33" s="190" customFormat="1" ht="22.95" customHeight="1" x14ac:dyDescent="0.2">
      <c r="B59" s="196"/>
      <c r="C59" s="197" t="s">
        <v>633</v>
      </c>
      <c r="D59" s="198">
        <f>D48-D57-D58</f>
        <v>0</v>
      </c>
      <c r="E59" s="198">
        <f t="shared" ref="E59:AG59" si="11">E48-E57-E58</f>
        <v>0</v>
      </c>
      <c r="F59" s="198">
        <f t="shared" si="11"/>
        <v>0</v>
      </c>
      <c r="G59" s="198">
        <f t="shared" si="11"/>
        <v>0</v>
      </c>
      <c r="H59" s="198">
        <f t="shared" si="11"/>
        <v>0</v>
      </c>
      <c r="I59" s="198">
        <f t="shared" si="11"/>
        <v>0</v>
      </c>
      <c r="J59" s="198">
        <f t="shared" si="11"/>
        <v>0</v>
      </c>
      <c r="K59" s="198">
        <f t="shared" si="11"/>
        <v>0</v>
      </c>
      <c r="L59" s="198">
        <f t="shared" si="11"/>
        <v>0</v>
      </c>
      <c r="M59" s="198">
        <f t="shared" si="11"/>
        <v>0</v>
      </c>
      <c r="N59" s="198">
        <f t="shared" si="11"/>
        <v>0</v>
      </c>
      <c r="O59" s="198">
        <f t="shared" si="11"/>
        <v>0</v>
      </c>
      <c r="P59" s="198">
        <f t="shared" si="11"/>
        <v>0</v>
      </c>
      <c r="Q59" s="198">
        <f t="shared" si="11"/>
        <v>0</v>
      </c>
      <c r="R59" s="198">
        <f t="shared" si="11"/>
        <v>0</v>
      </c>
      <c r="S59" s="198">
        <f t="shared" si="11"/>
        <v>0</v>
      </c>
      <c r="T59" s="198">
        <f t="shared" si="11"/>
        <v>0</v>
      </c>
      <c r="U59" s="198">
        <f t="shared" si="11"/>
        <v>0</v>
      </c>
      <c r="V59" s="198">
        <f t="shared" si="11"/>
        <v>0</v>
      </c>
      <c r="W59" s="198">
        <f t="shared" si="11"/>
        <v>0</v>
      </c>
      <c r="X59" s="198">
        <f t="shared" si="11"/>
        <v>0</v>
      </c>
      <c r="Y59" s="198">
        <f t="shared" si="11"/>
        <v>0</v>
      </c>
      <c r="Z59" s="198">
        <f t="shared" si="11"/>
        <v>0</v>
      </c>
      <c r="AA59" s="198">
        <f t="shared" si="11"/>
        <v>0</v>
      </c>
      <c r="AB59" s="198">
        <f t="shared" si="11"/>
        <v>0</v>
      </c>
      <c r="AC59" s="198">
        <f t="shared" si="11"/>
        <v>0</v>
      </c>
      <c r="AD59" s="198">
        <f t="shared" si="11"/>
        <v>0</v>
      </c>
      <c r="AE59" s="198">
        <f t="shared" si="11"/>
        <v>0</v>
      </c>
      <c r="AF59" s="198">
        <f t="shared" si="11"/>
        <v>0</v>
      </c>
      <c r="AG59" s="198">
        <f t="shared" si="11"/>
        <v>0</v>
      </c>
    </row>
    <row r="60" spans="1:33" s="231" customFormat="1" ht="12" hidden="1" customHeight="1" x14ac:dyDescent="0.2">
      <c r="B60" s="232"/>
      <c r="C60" s="233"/>
      <c r="D60" s="234"/>
      <c r="E60" s="234"/>
      <c r="F60" s="234"/>
      <c r="G60" s="234"/>
      <c r="H60" s="234"/>
      <c r="I60" s="234"/>
      <c r="J60" s="234"/>
      <c r="K60" s="234"/>
      <c r="L60" s="234"/>
      <c r="M60" s="234"/>
      <c r="N60" s="234"/>
      <c r="O60" s="234"/>
      <c r="P60" s="234"/>
      <c r="Q60" s="234"/>
      <c r="R60" s="234"/>
      <c r="S60" s="234"/>
      <c r="T60" s="234"/>
      <c r="U60" s="234"/>
      <c r="V60" s="234"/>
      <c r="W60" s="234"/>
      <c r="X60" s="234"/>
      <c r="Y60" s="234"/>
      <c r="Z60" s="234"/>
      <c r="AA60" s="234"/>
      <c r="AB60" s="234"/>
      <c r="AC60" s="234"/>
      <c r="AD60" s="234"/>
      <c r="AE60" s="234"/>
      <c r="AF60" s="234"/>
      <c r="AG60" s="234"/>
    </row>
    <row r="61" spans="1:33" s="231" customFormat="1" ht="12" hidden="1" customHeight="1" x14ac:dyDescent="0.2">
      <c r="B61" s="232"/>
      <c r="C61" s="233"/>
      <c r="D61" s="234"/>
      <c r="E61" s="234"/>
      <c r="F61" s="234"/>
      <c r="G61" s="234"/>
      <c r="H61" s="234"/>
      <c r="I61" s="234"/>
      <c r="J61" s="234"/>
      <c r="K61" s="234"/>
      <c r="L61" s="234"/>
      <c r="M61" s="234"/>
      <c r="N61" s="234"/>
      <c r="O61" s="234"/>
      <c r="P61" s="234"/>
      <c r="Q61" s="234"/>
      <c r="R61" s="234"/>
      <c r="S61" s="234"/>
      <c r="T61" s="234"/>
      <c r="U61" s="234"/>
      <c r="V61" s="234"/>
      <c r="W61" s="234"/>
      <c r="X61" s="234"/>
      <c r="Y61" s="234"/>
      <c r="Z61" s="234"/>
      <c r="AA61" s="234"/>
      <c r="AB61" s="234"/>
      <c r="AC61" s="234"/>
      <c r="AD61" s="234"/>
      <c r="AE61" s="234"/>
      <c r="AF61" s="234"/>
      <c r="AG61" s="234"/>
    </row>
    <row r="62" spans="1:33" s="231" customFormat="1" ht="40.950000000000003" customHeight="1" x14ac:dyDescent="0.2">
      <c r="B62" s="232"/>
      <c r="C62" s="235" t="s">
        <v>649</v>
      </c>
      <c r="D62" s="236">
        <f>Buget_cerere!N88</f>
        <v>0</v>
      </c>
      <c r="E62" s="236">
        <f>Buget_cerere!O88</f>
        <v>0</v>
      </c>
      <c r="F62" s="236">
        <f>Buget_cerere!P88</f>
        <v>0</v>
      </c>
      <c r="G62" s="236">
        <f>Buget_cerere!Q88</f>
        <v>0</v>
      </c>
      <c r="H62" s="353"/>
      <c r="I62" s="353"/>
      <c r="J62" s="353"/>
      <c r="K62" s="353"/>
      <c r="L62" s="353"/>
      <c r="M62" s="353"/>
      <c r="N62" s="353"/>
      <c r="O62" s="353"/>
      <c r="P62" s="353"/>
      <c r="Q62" s="353"/>
      <c r="R62" s="353"/>
      <c r="S62" s="353"/>
      <c r="T62" s="353"/>
      <c r="U62" s="353"/>
      <c r="V62" s="353"/>
      <c r="W62" s="353"/>
      <c r="X62" s="353"/>
      <c r="Y62" s="353"/>
      <c r="Z62" s="353"/>
      <c r="AA62" s="353"/>
      <c r="AB62" s="353"/>
      <c r="AC62" s="353"/>
      <c r="AD62" s="353"/>
      <c r="AE62" s="353"/>
      <c r="AF62" s="353"/>
      <c r="AG62" s="353"/>
    </row>
    <row r="63" spans="1:33" s="231" customFormat="1" ht="20.399999999999999" x14ac:dyDescent="0.2">
      <c r="B63" s="232"/>
      <c r="C63" s="235" t="s">
        <v>18</v>
      </c>
      <c r="D63" s="236" t="str">
        <f>Buget_cerere!N101</f>
        <v/>
      </c>
      <c r="E63" s="236" t="str">
        <f>Buget_cerere!O101</f>
        <v/>
      </c>
      <c r="F63" s="236" t="str">
        <f>Buget_cerere!P101</f>
        <v/>
      </c>
      <c r="G63" s="236" t="str">
        <f>Buget_cerere!Q101</f>
        <v/>
      </c>
      <c r="H63" s="236"/>
      <c r="I63" s="236"/>
      <c r="J63" s="236"/>
      <c r="K63" s="236"/>
      <c r="L63" s="352"/>
      <c r="M63" s="236"/>
      <c r="N63" s="236"/>
      <c r="O63" s="236"/>
      <c r="P63" s="236"/>
      <c r="Q63" s="236"/>
      <c r="R63" s="236"/>
      <c r="S63" s="236"/>
      <c r="T63" s="236"/>
      <c r="U63" s="236"/>
      <c r="V63" s="236"/>
      <c r="W63" s="236"/>
      <c r="X63" s="236"/>
      <c r="Y63" s="236"/>
      <c r="Z63" s="236"/>
      <c r="AA63" s="236"/>
      <c r="AB63" s="236"/>
      <c r="AC63" s="236"/>
      <c r="AD63" s="236"/>
      <c r="AE63" s="236"/>
      <c r="AF63" s="236"/>
      <c r="AG63" s="236"/>
    </row>
    <row r="64" spans="1:33" s="231" customFormat="1" ht="37.200000000000003" customHeight="1" x14ac:dyDescent="0.2">
      <c r="B64" s="232"/>
      <c r="C64" s="235" t="s">
        <v>233</v>
      </c>
      <c r="D64" s="236" t="e">
        <f>Buget_cerere!N102</f>
        <v>#DIV/0!</v>
      </c>
      <c r="E64" s="236" t="e">
        <f>Buget_cerere!O102</f>
        <v>#DIV/0!</v>
      </c>
      <c r="F64" s="236" t="e">
        <f>Buget_cerere!P102</f>
        <v>#DIV/0!</v>
      </c>
      <c r="G64" s="236" t="e">
        <f>Buget_cerere!Q102</f>
        <v>#DIV/0!</v>
      </c>
      <c r="H64" s="351">
        <f>SUM(H65:H67)</f>
        <v>0</v>
      </c>
      <c r="I64" s="351">
        <f t="shared" ref="I64:AG64" si="12">SUM(I65:I67)</f>
        <v>0</v>
      </c>
      <c r="J64" s="351">
        <f t="shared" si="12"/>
        <v>0</v>
      </c>
      <c r="K64" s="351">
        <f t="shared" si="12"/>
        <v>0</v>
      </c>
      <c r="L64" s="351">
        <f t="shared" si="12"/>
        <v>0</v>
      </c>
      <c r="M64" s="351">
        <f t="shared" si="12"/>
        <v>0</v>
      </c>
      <c r="N64" s="351">
        <f t="shared" si="12"/>
        <v>0</v>
      </c>
      <c r="O64" s="351">
        <f t="shared" si="12"/>
        <v>0</v>
      </c>
      <c r="P64" s="351">
        <f t="shared" si="12"/>
        <v>0</v>
      </c>
      <c r="Q64" s="351">
        <f t="shared" si="12"/>
        <v>0</v>
      </c>
      <c r="R64" s="351">
        <f t="shared" si="12"/>
        <v>0</v>
      </c>
      <c r="S64" s="351">
        <f t="shared" si="12"/>
        <v>0</v>
      </c>
      <c r="T64" s="351">
        <f t="shared" si="12"/>
        <v>0</v>
      </c>
      <c r="U64" s="351">
        <f t="shared" si="12"/>
        <v>0</v>
      </c>
      <c r="V64" s="351">
        <f t="shared" si="12"/>
        <v>0</v>
      </c>
      <c r="W64" s="351">
        <f t="shared" si="12"/>
        <v>0</v>
      </c>
      <c r="X64" s="351">
        <f t="shared" si="12"/>
        <v>0</v>
      </c>
      <c r="Y64" s="351">
        <f t="shared" si="12"/>
        <v>0</v>
      </c>
      <c r="Z64" s="351">
        <f t="shared" si="12"/>
        <v>0</v>
      </c>
      <c r="AA64" s="351">
        <f t="shared" si="12"/>
        <v>0</v>
      </c>
      <c r="AB64" s="351">
        <f t="shared" si="12"/>
        <v>0</v>
      </c>
      <c r="AC64" s="351">
        <f t="shared" si="12"/>
        <v>0</v>
      </c>
      <c r="AD64" s="351">
        <f t="shared" si="12"/>
        <v>0</v>
      </c>
      <c r="AE64" s="351">
        <f t="shared" si="12"/>
        <v>0</v>
      </c>
      <c r="AF64" s="351">
        <f t="shared" si="12"/>
        <v>0</v>
      </c>
      <c r="AG64" s="351">
        <f t="shared" si="12"/>
        <v>0</v>
      </c>
    </row>
    <row r="65" spans="2:33" s="231" customFormat="1" ht="19.2" customHeight="1" x14ac:dyDescent="0.2">
      <c r="B65" s="232"/>
      <c r="C65" s="235" t="s">
        <v>106</v>
      </c>
      <c r="D65" s="236">
        <f>Buget_cerere!N103</f>
        <v>0</v>
      </c>
      <c r="E65" s="236">
        <f>Buget_cerere!O103</f>
        <v>0</v>
      </c>
      <c r="F65" s="236">
        <f>Buget_cerere!P103</f>
        <v>0</v>
      </c>
      <c r="G65" s="236">
        <f>Buget_cerere!Q103</f>
        <v>0</v>
      </c>
      <c r="H65" s="353"/>
      <c r="I65" s="353"/>
      <c r="J65" s="353"/>
      <c r="K65" s="353"/>
      <c r="L65" s="353"/>
      <c r="M65" s="353"/>
      <c r="N65" s="353"/>
      <c r="O65" s="353"/>
      <c r="P65" s="353"/>
      <c r="Q65" s="353"/>
      <c r="R65" s="353"/>
      <c r="S65" s="353"/>
      <c r="T65" s="353"/>
      <c r="U65" s="353"/>
      <c r="V65" s="353"/>
      <c r="W65" s="353"/>
      <c r="X65" s="353"/>
      <c r="Y65" s="353"/>
      <c r="Z65" s="353"/>
      <c r="AA65" s="353"/>
      <c r="AB65" s="353"/>
      <c r="AC65" s="353"/>
      <c r="AD65" s="353"/>
      <c r="AE65" s="353"/>
      <c r="AF65" s="353"/>
      <c r="AG65" s="353"/>
    </row>
    <row r="66" spans="2:33" s="231" customFormat="1" ht="30.6" x14ac:dyDescent="0.2">
      <c r="B66" s="232"/>
      <c r="C66" s="235" t="s">
        <v>234</v>
      </c>
      <c r="D66" s="236" t="e">
        <f>Buget_cerere!N104</f>
        <v>#DIV/0!</v>
      </c>
      <c r="E66" s="236" t="e">
        <f>Buget_cerere!O104</f>
        <v>#DIV/0!</v>
      </c>
      <c r="F66" s="236" t="e">
        <f>Buget_cerere!P104</f>
        <v>#DIV/0!</v>
      </c>
      <c r="G66" s="236" t="e">
        <f>Buget_cerere!Q104</f>
        <v>#DIV/0!</v>
      </c>
      <c r="H66" s="351"/>
      <c r="I66" s="351"/>
      <c r="J66" s="351"/>
      <c r="K66" s="351"/>
      <c r="L66" s="351"/>
      <c r="M66" s="351"/>
      <c r="N66" s="351"/>
      <c r="O66" s="351"/>
      <c r="P66" s="351"/>
      <c r="Q66" s="351"/>
      <c r="R66" s="351"/>
      <c r="S66" s="351"/>
      <c r="T66" s="351"/>
      <c r="U66" s="351"/>
      <c r="V66" s="351"/>
      <c r="W66" s="351"/>
      <c r="X66" s="351"/>
      <c r="Y66" s="351"/>
      <c r="Z66" s="351"/>
      <c r="AA66" s="351"/>
      <c r="AB66" s="351"/>
      <c r="AC66" s="351"/>
      <c r="AD66" s="351"/>
      <c r="AE66" s="351"/>
      <c r="AF66" s="351"/>
      <c r="AG66" s="351"/>
    </row>
    <row r="67" spans="2:33" s="231" customFormat="1" ht="20.399999999999999" x14ac:dyDescent="0.2">
      <c r="B67" s="232"/>
      <c r="C67" s="235" t="s">
        <v>237</v>
      </c>
      <c r="D67" s="236">
        <f>Buget_cerere!N105</f>
        <v>0</v>
      </c>
      <c r="E67" s="236">
        <f>Buget_cerere!O105</f>
        <v>0</v>
      </c>
      <c r="F67" s="236">
        <f>Buget_cerere!P105</f>
        <v>0</v>
      </c>
      <c r="G67" s="236">
        <f>Buget_cerere!Q105</f>
        <v>0</v>
      </c>
      <c r="H67" s="353"/>
      <c r="I67" s="353"/>
      <c r="J67" s="353"/>
      <c r="K67" s="353"/>
      <c r="L67" s="353"/>
      <c r="M67" s="353"/>
      <c r="N67" s="353"/>
      <c r="O67" s="353"/>
      <c r="P67" s="353"/>
      <c r="Q67" s="353"/>
      <c r="R67" s="353"/>
      <c r="S67" s="353"/>
      <c r="T67" s="353"/>
      <c r="U67" s="353"/>
      <c r="V67" s="353"/>
      <c r="W67" s="353"/>
      <c r="X67" s="353"/>
      <c r="Y67" s="353"/>
      <c r="Z67" s="353"/>
      <c r="AA67" s="353"/>
      <c r="AB67" s="353"/>
      <c r="AC67" s="353"/>
      <c r="AD67" s="353"/>
      <c r="AE67" s="353"/>
      <c r="AF67" s="353"/>
      <c r="AG67" s="353"/>
    </row>
    <row r="68" spans="2:33" s="231" customFormat="1" ht="20.399999999999999" x14ac:dyDescent="0.2">
      <c r="B68" s="232"/>
      <c r="C68" s="235" t="s">
        <v>68</v>
      </c>
      <c r="D68" s="236" t="e">
        <f>D63+D64</f>
        <v>#VALUE!</v>
      </c>
      <c r="E68" s="236" t="e">
        <f t="shared" ref="E68:F68" si="13">E63+E64</f>
        <v>#VALUE!</v>
      </c>
      <c r="F68" s="236" t="e">
        <f t="shared" si="13"/>
        <v>#VALUE!</v>
      </c>
      <c r="G68" s="236" t="e">
        <f>G63+G64</f>
        <v>#VALUE!</v>
      </c>
      <c r="H68" s="236">
        <f>H63+H64</f>
        <v>0</v>
      </c>
      <c r="I68" s="236">
        <f t="shared" ref="I68:AG68" si="14">I63+I64</f>
        <v>0</v>
      </c>
      <c r="J68" s="236">
        <f t="shared" si="14"/>
        <v>0</v>
      </c>
      <c r="K68" s="236">
        <f t="shared" si="14"/>
        <v>0</v>
      </c>
      <c r="L68" s="236">
        <f t="shared" si="14"/>
        <v>0</v>
      </c>
      <c r="M68" s="236">
        <f t="shared" si="14"/>
        <v>0</v>
      </c>
      <c r="N68" s="236">
        <f t="shared" si="14"/>
        <v>0</v>
      </c>
      <c r="O68" s="236">
        <f t="shared" si="14"/>
        <v>0</v>
      </c>
      <c r="P68" s="236">
        <f t="shared" si="14"/>
        <v>0</v>
      </c>
      <c r="Q68" s="236">
        <f t="shared" si="14"/>
        <v>0</v>
      </c>
      <c r="R68" s="236">
        <f t="shared" si="14"/>
        <v>0</v>
      </c>
      <c r="S68" s="236">
        <f t="shared" si="14"/>
        <v>0</v>
      </c>
      <c r="T68" s="236">
        <f t="shared" si="14"/>
        <v>0</v>
      </c>
      <c r="U68" s="236">
        <f t="shared" si="14"/>
        <v>0</v>
      </c>
      <c r="V68" s="236">
        <f t="shared" si="14"/>
        <v>0</v>
      </c>
      <c r="W68" s="236">
        <f t="shared" si="14"/>
        <v>0</v>
      </c>
      <c r="X68" s="236">
        <f t="shared" si="14"/>
        <v>0</v>
      </c>
      <c r="Y68" s="236">
        <f t="shared" si="14"/>
        <v>0</v>
      </c>
      <c r="Z68" s="236">
        <f t="shared" si="14"/>
        <v>0</v>
      </c>
      <c r="AA68" s="236">
        <f t="shared" si="14"/>
        <v>0</v>
      </c>
      <c r="AB68" s="236">
        <f t="shared" si="14"/>
        <v>0</v>
      </c>
      <c r="AC68" s="236">
        <f t="shared" si="14"/>
        <v>0</v>
      </c>
      <c r="AD68" s="236">
        <f t="shared" si="14"/>
        <v>0</v>
      </c>
      <c r="AE68" s="236">
        <f t="shared" si="14"/>
        <v>0</v>
      </c>
      <c r="AF68" s="236">
        <f t="shared" si="14"/>
        <v>0</v>
      </c>
      <c r="AG68" s="236">
        <f t="shared" si="14"/>
        <v>0</v>
      </c>
    </row>
    <row r="69" spans="2:33" s="231" customFormat="1" x14ac:dyDescent="0.2">
      <c r="B69" s="232"/>
      <c r="C69" s="233"/>
      <c r="D69" s="237"/>
      <c r="E69" s="237"/>
      <c r="F69" s="237"/>
      <c r="G69" s="237"/>
      <c r="H69" s="234"/>
      <c r="I69" s="234"/>
      <c r="J69" s="234"/>
      <c r="K69" s="234"/>
      <c r="L69" s="234"/>
      <c r="M69" s="234"/>
      <c r="N69" s="234"/>
      <c r="O69" s="234"/>
      <c r="P69" s="234"/>
      <c r="Q69" s="234"/>
      <c r="R69" s="234"/>
      <c r="S69" s="234"/>
      <c r="T69" s="234"/>
      <c r="U69" s="234"/>
      <c r="V69" s="234"/>
      <c r="W69" s="234"/>
      <c r="X69" s="234"/>
      <c r="Y69" s="234"/>
      <c r="Z69" s="234"/>
      <c r="AA69" s="234"/>
      <c r="AB69" s="234"/>
      <c r="AC69" s="234"/>
      <c r="AD69" s="234"/>
      <c r="AE69" s="234"/>
      <c r="AF69" s="234"/>
      <c r="AG69" s="234"/>
    </row>
    <row r="70" spans="2:33" s="231" customFormat="1" ht="19.95" customHeight="1" x14ac:dyDescent="0.2">
      <c r="B70" s="232"/>
      <c r="C70" s="197" t="s">
        <v>240</v>
      </c>
      <c r="D70" s="198"/>
      <c r="E70" s="198"/>
      <c r="F70" s="198"/>
      <c r="G70" s="198"/>
      <c r="H70" s="198"/>
      <c r="I70" s="198"/>
      <c r="J70" s="198"/>
      <c r="K70" s="198"/>
      <c r="L70" s="198"/>
      <c r="M70" s="198"/>
      <c r="N70" s="198"/>
      <c r="O70" s="198"/>
      <c r="P70" s="198"/>
      <c r="Q70" s="198"/>
      <c r="R70" s="198"/>
      <c r="S70" s="198"/>
      <c r="T70" s="198"/>
      <c r="U70" s="198"/>
      <c r="V70" s="198"/>
      <c r="W70" s="198"/>
      <c r="X70" s="198"/>
      <c r="Y70" s="198"/>
      <c r="Z70" s="198"/>
      <c r="AA70" s="198"/>
      <c r="AB70" s="198"/>
      <c r="AC70" s="198"/>
      <c r="AD70" s="198"/>
      <c r="AE70" s="198"/>
      <c r="AF70" s="198"/>
      <c r="AG70" s="198"/>
    </row>
    <row r="71" spans="2:33" s="231" customFormat="1" ht="20.399999999999999" x14ac:dyDescent="0.2">
      <c r="B71" s="232"/>
      <c r="C71" s="235" t="s">
        <v>238</v>
      </c>
      <c r="D71" s="238">
        <v>0</v>
      </c>
      <c r="E71" s="238">
        <v>0</v>
      </c>
      <c r="F71" s="238">
        <v>0</v>
      </c>
      <c r="G71" s="238">
        <v>0</v>
      </c>
      <c r="H71" s="238">
        <v>0</v>
      </c>
      <c r="I71" s="238">
        <v>0</v>
      </c>
      <c r="J71" s="238">
        <v>0</v>
      </c>
      <c r="K71" s="238">
        <v>0</v>
      </c>
      <c r="L71" s="238">
        <v>0</v>
      </c>
      <c r="M71" s="238">
        <v>0</v>
      </c>
      <c r="N71" s="238">
        <v>0</v>
      </c>
      <c r="O71" s="238">
        <v>0</v>
      </c>
      <c r="P71" s="238">
        <v>0</v>
      </c>
      <c r="Q71" s="238">
        <v>0</v>
      </c>
      <c r="R71" s="238">
        <v>0</v>
      </c>
      <c r="S71" s="238">
        <v>0</v>
      </c>
      <c r="T71" s="238">
        <v>0</v>
      </c>
      <c r="U71" s="238">
        <v>0</v>
      </c>
      <c r="V71" s="238">
        <v>0</v>
      </c>
      <c r="W71" s="238">
        <v>0</v>
      </c>
      <c r="X71" s="238">
        <v>0</v>
      </c>
      <c r="Y71" s="238">
        <v>0</v>
      </c>
      <c r="Z71" s="238">
        <v>0</v>
      </c>
      <c r="AA71" s="238">
        <v>0</v>
      </c>
      <c r="AB71" s="238">
        <v>0</v>
      </c>
      <c r="AC71" s="238">
        <v>0</v>
      </c>
      <c r="AD71" s="238">
        <v>0</v>
      </c>
      <c r="AE71" s="238">
        <v>0</v>
      </c>
      <c r="AF71" s="238">
        <v>0</v>
      </c>
      <c r="AG71" s="238">
        <v>0</v>
      </c>
    </row>
    <row r="72" spans="2:33" s="231" customFormat="1" ht="20.399999999999999" x14ac:dyDescent="0.2">
      <c r="B72" s="232"/>
      <c r="C72" s="235" t="s">
        <v>239</v>
      </c>
      <c r="D72" s="239">
        <v>0</v>
      </c>
      <c r="E72" s="239">
        <v>0</v>
      </c>
      <c r="F72" s="239">
        <v>0</v>
      </c>
      <c r="G72" s="239">
        <v>0</v>
      </c>
      <c r="H72" s="239">
        <v>0</v>
      </c>
      <c r="I72" s="239">
        <v>0</v>
      </c>
      <c r="J72" s="239">
        <v>0</v>
      </c>
      <c r="K72" s="239">
        <v>0</v>
      </c>
      <c r="L72" s="239">
        <v>0</v>
      </c>
      <c r="M72" s="239">
        <v>0</v>
      </c>
      <c r="N72" s="239">
        <v>0</v>
      </c>
      <c r="O72" s="239">
        <v>0</v>
      </c>
      <c r="P72" s="239">
        <v>0</v>
      </c>
      <c r="Q72" s="239">
        <v>0</v>
      </c>
      <c r="R72" s="239">
        <v>0</v>
      </c>
      <c r="S72" s="239">
        <v>0</v>
      </c>
      <c r="T72" s="239">
        <v>0</v>
      </c>
      <c r="U72" s="239">
        <v>0</v>
      </c>
      <c r="V72" s="239">
        <v>0</v>
      </c>
      <c r="W72" s="239">
        <v>0</v>
      </c>
      <c r="X72" s="239">
        <v>0</v>
      </c>
      <c r="Y72" s="239">
        <v>0</v>
      </c>
      <c r="Z72" s="239">
        <v>0</v>
      </c>
      <c r="AA72" s="239">
        <v>0</v>
      </c>
      <c r="AB72" s="239">
        <v>0</v>
      </c>
      <c r="AC72" s="239">
        <v>0</v>
      </c>
      <c r="AD72" s="239">
        <v>0</v>
      </c>
      <c r="AE72" s="239">
        <v>0</v>
      </c>
      <c r="AF72" s="239">
        <v>0</v>
      </c>
      <c r="AG72" s="239">
        <v>0</v>
      </c>
    </row>
    <row r="73" spans="2:33" s="231" customFormat="1" ht="30.6" x14ac:dyDescent="0.2">
      <c r="B73" s="232"/>
      <c r="C73" s="197" t="s">
        <v>108</v>
      </c>
      <c r="D73" s="198">
        <f>D71+D72</f>
        <v>0</v>
      </c>
      <c r="E73" s="198">
        <f t="shared" ref="E73:AG73" si="15">E71+E72</f>
        <v>0</v>
      </c>
      <c r="F73" s="198">
        <f t="shared" si="15"/>
        <v>0</v>
      </c>
      <c r="G73" s="198">
        <f t="shared" si="15"/>
        <v>0</v>
      </c>
      <c r="H73" s="198">
        <f t="shared" si="15"/>
        <v>0</v>
      </c>
      <c r="I73" s="198">
        <f t="shared" si="15"/>
        <v>0</v>
      </c>
      <c r="J73" s="198">
        <f t="shared" si="15"/>
        <v>0</v>
      </c>
      <c r="K73" s="198">
        <f t="shared" si="15"/>
        <v>0</v>
      </c>
      <c r="L73" s="198">
        <f t="shared" si="15"/>
        <v>0</v>
      </c>
      <c r="M73" s="198">
        <f t="shared" si="15"/>
        <v>0</v>
      </c>
      <c r="N73" s="198">
        <f t="shared" si="15"/>
        <v>0</v>
      </c>
      <c r="O73" s="198">
        <f t="shared" si="15"/>
        <v>0</v>
      </c>
      <c r="P73" s="198">
        <f t="shared" si="15"/>
        <v>0</v>
      </c>
      <c r="Q73" s="198">
        <f t="shared" si="15"/>
        <v>0</v>
      </c>
      <c r="R73" s="198">
        <f t="shared" si="15"/>
        <v>0</v>
      </c>
      <c r="S73" s="198">
        <f t="shared" si="15"/>
        <v>0</v>
      </c>
      <c r="T73" s="198">
        <f t="shared" si="15"/>
        <v>0</v>
      </c>
      <c r="U73" s="198">
        <f t="shared" si="15"/>
        <v>0</v>
      </c>
      <c r="V73" s="198">
        <f t="shared" si="15"/>
        <v>0</v>
      </c>
      <c r="W73" s="198">
        <f t="shared" si="15"/>
        <v>0</v>
      </c>
      <c r="X73" s="198">
        <f t="shared" si="15"/>
        <v>0</v>
      </c>
      <c r="Y73" s="198">
        <f t="shared" si="15"/>
        <v>0</v>
      </c>
      <c r="Z73" s="198">
        <f t="shared" si="15"/>
        <v>0</v>
      </c>
      <c r="AA73" s="198">
        <f t="shared" si="15"/>
        <v>0</v>
      </c>
      <c r="AB73" s="198">
        <f t="shared" si="15"/>
        <v>0</v>
      </c>
      <c r="AC73" s="198">
        <f t="shared" si="15"/>
        <v>0</v>
      </c>
      <c r="AD73" s="198">
        <f t="shared" si="15"/>
        <v>0</v>
      </c>
      <c r="AE73" s="198">
        <f t="shared" si="15"/>
        <v>0</v>
      </c>
      <c r="AF73" s="198">
        <f t="shared" si="15"/>
        <v>0</v>
      </c>
      <c r="AG73" s="198">
        <f t="shared" si="15"/>
        <v>0</v>
      </c>
    </row>
    <row r="74" spans="2:33" s="231" customFormat="1" ht="18" customHeight="1" x14ac:dyDescent="0.2">
      <c r="B74" s="232"/>
      <c r="C74" s="235" t="s">
        <v>109</v>
      </c>
      <c r="D74" s="236" t="e">
        <f>D59-D62+D63+D64-D73</f>
        <v>#VALUE!</v>
      </c>
      <c r="E74" s="236" t="e">
        <f t="shared" ref="E74:AG74" si="16">E59-E62+E63+E64-E73</f>
        <v>#VALUE!</v>
      </c>
      <c r="F74" s="236" t="e">
        <f t="shared" si="16"/>
        <v>#VALUE!</v>
      </c>
      <c r="G74" s="236" t="e">
        <f t="shared" si="16"/>
        <v>#VALUE!</v>
      </c>
      <c r="H74" s="236">
        <f t="shared" si="16"/>
        <v>0</v>
      </c>
      <c r="I74" s="236">
        <f t="shared" si="16"/>
        <v>0</v>
      </c>
      <c r="J74" s="236">
        <f t="shared" si="16"/>
        <v>0</v>
      </c>
      <c r="K74" s="236">
        <f t="shared" si="16"/>
        <v>0</v>
      </c>
      <c r="L74" s="236">
        <f t="shared" si="16"/>
        <v>0</v>
      </c>
      <c r="M74" s="236">
        <f t="shared" si="16"/>
        <v>0</v>
      </c>
      <c r="N74" s="236">
        <f t="shared" si="16"/>
        <v>0</v>
      </c>
      <c r="O74" s="236">
        <f t="shared" si="16"/>
        <v>0</v>
      </c>
      <c r="P74" s="236">
        <f t="shared" si="16"/>
        <v>0</v>
      </c>
      <c r="Q74" s="236">
        <f t="shared" si="16"/>
        <v>0</v>
      </c>
      <c r="R74" s="236">
        <f t="shared" si="16"/>
        <v>0</v>
      </c>
      <c r="S74" s="236">
        <f t="shared" si="16"/>
        <v>0</v>
      </c>
      <c r="T74" s="236">
        <f t="shared" si="16"/>
        <v>0</v>
      </c>
      <c r="U74" s="236">
        <f t="shared" si="16"/>
        <v>0</v>
      </c>
      <c r="V74" s="236">
        <f t="shared" si="16"/>
        <v>0</v>
      </c>
      <c r="W74" s="236">
        <f t="shared" si="16"/>
        <v>0</v>
      </c>
      <c r="X74" s="236">
        <f t="shared" si="16"/>
        <v>0</v>
      </c>
      <c r="Y74" s="236">
        <f t="shared" si="16"/>
        <v>0</v>
      </c>
      <c r="Z74" s="236">
        <f t="shared" si="16"/>
        <v>0</v>
      </c>
      <c r="AA74" s="236">
        <f t="shared" si="16"/>
        <v>0</v>
      </c>
      <c r="AB74" s="236">
        <f t="shared" si="16"/>
        <v>0</v>
      </c>
      <c r="AC74" s="236">
        <f t="shared" si="16"/>
        <v>0</v>
      </c>
      <c r="AD74" s="236">
        <f t="shared" si="16"/>
        <v>0</v>
      </c>
      <c r="AE74" s="236">
        <f t="shared" si="16"/>
        <v>0</v>
      </c>
      <c r="AF74" s="236">
        <f t="shared" si="16"/>
        <v>0</v>
      </c>
      <c r="AG74" s="236">
        <f t="shared" si="16"/>
        <v>0</v>
      </c>
    </row>
    <row r="75" spans="2:33" s="231" customFormat="1" ht="20.399999999999999" x14ac:dyDescent="0.2">
      <c r="B75" s="232"/>
      <c r="C75" s="235" t="s">
        <v>110</v>
      </c>
      <c r="D75" s="236" t="e">
        <f>D74</f>
        <v>#VALUE!</v>
      </c>
      <c r="E75" s="236" t="e">
        <f t="shared" ref="E75:AG75" si="17">E74</f>
        <v>#VALUE!</v>
      </c>
      <c r="F75" s="236" t="e">
        <f t="shared" si="17"/>
        <v>#VALUE!</v>
      </c>
      <c r="G75" s="236" t="e">
        <f t="shared" si="17"/>
        <v>#VALUE!</v>
      </c>
      <c r="H75" s="236">
        <f t="shared" si="17"/>
        <v>0</v>
      </c>
      <c r="I75" s="236">
        <f t="shared" si="17"/>
        <v>0</v>
      </c>
      <c r="J75" s="236">
        <f t="shared" si="17"/>
        <v>0</v>
      </c>
      <c r="K75" s="236">
        <f t="shared" si="17"/>
        <v>0</v>
      </c>
      <c r="L75" s="236">
        <f t="shared" si="17"/>
        <v>0</v>
      </c>
      <c r="M75" s="236">
        <f t="shared" si="17"/>
        <v>0</v>
      </c>
      <c r="N75" s="236">
        <f t="shared" si="17"/>
        <v>0</v>
      </c>
      <c r="O75" s="236">
        <f t="shared" si="17"/>
        <v>0</v>
      </c>
      <c r="P75" s="236">
        <f t="shared" si="17"/>
        <v>0</v>
      </c>
      <c r="Q75" s="236">
        <f t="shared" si="17"/>
        <v>0</v>
      </c>
      <c r="R75" s="236">
        <f t="shared" si="17"/>
        <v>0</v>
      </c>
      <c r="S75" s="236">
        <f t="shared" si="17"/>
        <v>0</v>
      </c>
      <c r="T75" s="236">
        <f t="shared" si="17"/>
        <v>0</v>
      </c>
      <c r="U75" s="236">
        <f t="shared" si="17"/>
        <v>0</v>
      </c>
      <c r="V75" s="236">
        <f t="shared" si="17"/>
        <v>0</v>
      </c>
      <c r="W75" s="236">
        <f t="shared" si="17"/>
        <v>0</v>
      </c>
      <c r="X75" s="236">
        <f t="shared" si="17"/>
        <v>0</v>
      </c>
      <c r="Y75" s="236">
        <f t="shared" si="17"/>
        <v>0</v>
      </c>
      <c r="Z75" s="236">
        <f t="shared" si="17"/>
        <v>0</v>
      </c>
      <c r="AA75" s="236">
        <f t="shared" si="17"/>
        <v>0</v>
      </c>
      <c r="AB75" s="236">
        <f t="shared" si="17"/>
        <v>0</v>
      </c>
      <c r="AC75" s="236">
        <f t="shared" si="17"/>
        <v>0</v>
      </c>
      <c r="AD75" s="236">
        <f t="shared" si="17"/>
        <v>0</v>
      </c>
      <c r="AE75" s="236">
        <f t="shared" si="17"/>
        <v>0</v>
      </c>
      <c r="AF75" s="236">
        <f t="shared" si="17"/>
        <v>0</v>
      </c>
      <c r="AG75" s="236">
        <f t="shared" si="17"/>
        <v>0</v>
      </c>
    </row>
    <row r="76" spans="2:33" s="231" customFormat="1" hidden="1" x14ac:dyDescent="0.2">
      <c r="B76" s="232"/>
      <c r="C76" s="233"/>
      <c r="D76" s="234"/>
      <c r="E76" s="234"/>
      <c r="F76" s="234"/>
      <c r="G76" s="234"/>
      <c r="H76" s="234"/>
      <c r="I76" s="234"/>
      <c r="J76" s="234"/>
      <c r="K76" s="234"/>
      <c r="L76" s="234"/>
      <c r="M76" s="234"/>
      <c r="N76" s="234"/>
      <c r="O76" s="234"/>
      <c r="P76" s="234"/>
      <c r="Q76" s="234"/>
      <c r="R76" s="234"/>
      <c r="S76" s="234"/>
      <c r="T76" s="234"/>
      <c r="U76" s="234"/>
      <c r="V76" s="234"/>
      <c r="W76" s="234"/>
      <c r="X76" s="234"/>
      <c r="Y76" s="234"/>
      <c r="Z76" s="234"/>
      <c r="AA76" s="234"/>
      <c r="AB76" s="234"/>
      <c r="AC76" s="234"/>
      <c r="AD76" s="234"/>
      <c r="AE76" s="234"/>
      <c r="AF76" s="234"/>
      <c r="AG76" s="234"/>
    </row>
    <row r="77" spans="2:33" x14ac:dyDescent="0.2">
      <c r="C77" s="240" t="s">
        <v>244</v>
      </c>
      <c r="D77" s="241" t="e">
        <f>IF(ROUND(D74,0)&lt;0,"Not sustainable", "OK")</f>
        <v>#VALUE!</v>
      </c>
      <c r="E77" s="241" t="e">
        <f t="shared" ref="E77:AF77" si="18">IF(ROUND(E74,0)&lt;0,"Not sustainable", "OK")</f>
        <v>#VALUE!</v>
      </c>
      <c r="F77" s="241" t="e">
        <f t="shared" si="18"/>
        <v>#VALUE!</v>
      </c>
      <c r="G77" s="241" t="e">
        <f t="shared" si="18"/>
        <v>#VALUE!</v>
      </c>
      <c r="H77" s="241" t="str">
        <f t="shared" si="18"/>
        <v>OK</v>
      </c>
      <c r="I77" s="241" t="str">
        <f t="shared" si="18"/>
        <v>OK</v>
      </c>
      <c r="J77" s="241" t="str">
        <f t="shared" si="18"/>
        <v>OK</v>
      </c>
      <c r="K77" s="241" t="str">
        <f t="shared" si="18"/>
        <v>OK</v>
      </c>
      <c r="L77" s="241" t="str">
        <f t="shared" si="18"/>
        <v>OK</v>
      </c>
      <c r="M77" s="241" t="str">
        <f t="shared" si="18"/>
        <v>OK</v>
      </c>
      <c r="N77" s="241" t="str">
        <f t="shared" si="18"/>
        <v>OK</v>
      </c>
      <c r="O77" s="241" t="str">
        <f t="shared" si="18"/>
        <v>OK</v>
      </c>
      <c r="P77" s="241" t="str">
        <f>IF(ROUND(P74,0)&lt;0,"Not sustainable", "OK")</f>
        <v>OK</v>
      </c>
      <c r="Q77" s="241" t="str">
        <f t="shared" si="18"/>
        <v>OK</v>
      </c>
      <c r="R77" s="241" t="str">
        <f t="shared" si="18"/>
        <v>OK</v>
      </c>
      <c r="S77" s="241" t="str">
        <f t="shared" si="18"/>
        <v>OK</v>
      </c>
      <c r="T77" s="241" t="str">
        <f t="shared" si="18"/>
        <v>OK</v>
      </c>
      <c r="U77" s="241" t="str">
        <f t="shared" si="18"/>
        <v>OK</v>
      </c>
      <c r="V77" s="241" t="str">
        <f t="shared" si="18"/>
        <v>OK</v>
      </c>
      <c r="W77" s="241" t="str">
        <f t="shared" si="18"/>
        <v>OK</v>
      </c>
      <c r="X77" s="241" t="str">
        <f t="shared" si="18"/>
        <v>OK</v>
      </c>
      <c r="Y77" s="241" t="str">
        <f t="shared" si="18"/>
        <v>OK</v>
      </c>
      <c r="Z77" s="241" t="str">
        <f t="shared" si="18"/>
        <v>OK</v>
      </c>
      <c r="AA77" s="241" t="str">
        <f t="shared" si="18"/>
        <v>OK</v>
      </c>
      <c r="AB77" s="241" t="str">
        <f t="shared" si="18"/>
        <v>OK</v>
      </c>
      <c r="AC77" s="241" t="str">
        <f t="shared" si="18"/>
        <v>OK</v>
      </c>
      <c r="AD77" s="241" t="str">
        <f t="shared" si="18"/>
        <v>OK</v>
      </c>
      <c r="AE77" s="241" t="str">
        <f t="shared" si="18"/>
        <v>OK</v>
      </c>
      <c r="AF77" s="241" t="str">
        <f t="shared" si="18"/>
        <v>OK</v>
      </c>
      <c r="AG77" s="241" t="str">
        <f>IF(ROUND(AG74,0)&lt;0,"Not sustainable", "OK")</f>
        <v>OK</v>
      </c>
    </row>
    <row r="78" spans="2:33" hidden="1" x14ac:dyDescent="0.2"/>
    <row r="79" spans="2:33" x14ac:dyDescent="0.2">
      <c r="D79" s="363">
        <v>1</v>
      </c>
      <c r="E79" s="363">
        <v>2</v>
      </c>
      <c r="F79" s="363">
        <v>3</v>
      </c>
      <c r="G79" s="363">
        <v>4</v>
      </c>
      <c r="H79" s="363">
        <v>5</v>
      </c>
      <c r="I79" s="363">
        <v>6</v>
      </c>
      <c r="J79" s="363">
        <v>7</v>
      </c>
      <c r="K79" s="363">
        <v>8</v>
      </c>
      <c r="L79" s="363">
        <v>9</v>
      </c>
      <c r="M79" s="363">
        <v>10</v>
      </c>
      <c r="N79" s="363">
        <v>11</v>
      </c>
      <c r="O79" s="363">
        <v>12</v>
      </c>
      <c r="P79" s="363">
        <v>13</v>
      </c>
      <c r="Q79" s="363">
        <v>14</v>
      </c>
      <c r="R79" s="363">
        <v>15</v>
      </c>
      <c r="S79" s="363">
        <v>16</v>
      </c>
      <c r="T79" s="363">
        <v>17</v>
      </c>
      <c r="U79" s="363">
        <v>18</v>
      </c>
      <c r="V79" s="363">
        <v>19</v>
      </c>
      <c r="W79" s="363">
        <v>20</v>
      </c>
      <c r="X79" s="363">
        <v>21</v>
      </c>
      <c r="Y79" s="363">
        <v>22</v>
      </c>
      <c r="Z79" s="363">
        <v>23</v>
      </c>
      <c r="AA79" s="363">
        <v>24</v>
      </c>
      <c r="AB79" s="363">
        <v>25</v>
      </c>
      <c r="AC79" s="363">
        <v>26</v>
      </c>
      <c r="AD79" s="363">
        <v>27</v>
      </c>
      <c r="AE79" s="363">
        <v>28</v>
      </c>
      <c r="AF79" s="363">
        <v>29</v>
      </c>
      <c r="AG79" s="363">
        <v>30</v>
      </c>
    </row>
    <row r="80" spans="2:33" ht="15.6" customHeight="1" x14ac:dyDescent="0.2">
      <c r="B80" s="176"/>
      <c r="C80" s="461" t="s">
        <v>232</v>
      </c>
      <c r="D80" s="461"/>
      <c r="E80" s="461"/>
      <c r="F80" s="461"/>
      <c r="G80" s="461"/>
      <c r="H80" s="461"/>
      <c r="I80" s="461"/>
      <c r="J80" s="461"/>
      <c r="K80" s="461"/>
      <c r="L80" s="461"/>
      <c r="M80" s="461"/>
      <c r="N80" s="461"/>
      <c r="O80" s="461" t="s">
        <v>232</v>
      </c>
      <c r="P80" s="461"/>
      <c r="Q80" s="461"/>
      <c r="R80" s="461"/>
      <c r="S80" s="461"/>
      <c r="T80" s="461"/>
      <c r="U80" s="461"/>
      <c r="V80" s="461"/>
      <c r="W80" s="461"/>
      <c r="X80" s="461"/>
      <c r="Y80" s="461"/>
      <c r="Z80" s="461"/>
      <c r="AA80" s="461" t="s">
        <v>232</v>
      </c>
      <c r="AB80" s="461"/>
      <c r="AC80" s="461"/>
      <c r="AD80" s="461"/>
      <c r="AE80" s="461"/>
      <c r="AF80" s="461"/>
      <c r="AG80" s="461"/>
    </row>
    <row r="81" spans="2:33" hidden="1" x14ac:dyDescent="0.2"/>
    <row r="82" spans="2:33" s="247" customFormat="1" hidden="1" x14ac:dyDescent="0.2">
      <c r="C82" s="373"/>
      <c r="D82" s="193"/>
      <c r="E82" s="193"/>
      <c r="F82" s="193"/>
      <c r="G82" s="193"/>
      <c r="H82" s="193"/>
      <c r="I82" s="193"/>
      <c r="J82" s="193"/>
      <c r="K82" s="193"/>
      <c r="L82" s="193"/>
      <c r="M82" s="193"/>
      <c r="N82" s="193"/>
      <c r="O82" s="193"/>
      <c r="P82" s="193"/>
      <c r="Q82" s="193"/>
      <c r="R82" s="246"/>
      <c r="S82" s="246"/>
      <c r="T82" s="246"/>
      <c r="U82" s="246"/>
      <c r="V82" s="246"/>
      <c r="W82" s="246"/>
      <c r="X82" s="246"/>
      <c r="Y82" s="246"/>
      <c r="Z82" s="246"/>
      <c r="AA82" s="246"/>
      <c r="AB82" s="246"/>
      <c r="AC82" s="245"/>
      <c r="AD82" s="245"/>
      <c r="AE82" s="245"/>
      <c r="AF82" s="245"/>
      <c r="AG82" s="245"/>
    </row>
    <row r="83" spans="2:33" s="247" customFormat="1" x14ac:dyDescent="0.2">
      <c r="C83" s="373"/>
      <c r="D83" s="193"/>
      <c r="E83" s="193"/>
      <c r="F83" s="193"/>
      <c r="G83" s="193"/>
      <c r="H83" s="193"/>
      <c r="I83" s="193"/>
      <c r="J83" s="193"/>
      <c r="K83" s="193"/>
      <c r="L83" s="193"/>
      <c r="M83" s="193"/>
      <c r="N83" s="193"/>
      <c r="O83" s="193"/>
      <c r="P83" s="193"/>
      <c r="Q83" s="193"/>
      <c r="R83" s="246"/>
      <c r="S83" s="246"/>
      <c r="T83" s="246"/>
      <c r="U83" s="246"/>
      <c r="V83" s="246"/>
      <c r="W83" s="246"/>
      <c r="X83" s="246"/>
      <c r="Y83" s="246"/>
      <c r="Z83" s="246"/>
      <c r="AA83" s="246"/>
      <c r="AB83" s="246"/>
      <c r="AC83" s="245"/>
      <c r="AD83" s="245"/>
      <c r="AE83" s="245"/>
      <c r="AF83" s="245"/>
      <c r="AG83" s="245"/>
    </row>
    <row r="84" spans="2:33" s="247" customFormat="1" ht="22.95" customHeight="1" x14ac:dyDescent="0.2">
      <c r="B84" s="375"/>
      <c r="C84" s="228" t="s">
        <v>104</v>
      </c>
      <c r="D84" s="248" t="str">
        <f>IF(D38&lt;=($E$29+$F$29),SUM(D42+D43+D44+D45)-SUM(D8+D7+D6+D5),"")</f>
        <v/>
      </c>
      <c r="E84" s="248" t="str">
        <f t="shared" ref="E84:AG84" si="19">IF(E38&lt;=($E$29+$F$29),SUM(E42+E43+E44+E45)-SUM(E8+E7+E6+E5),"")</f>
        <v/>
      </c>
      <c r="F84" s="248" t="str">
        <f t="shared" si="19"/>
        <v/>
      </c>
      <c r="G84" s="248" t="str">
        <f t="shared" si="19"/>
        <v/>
      </c>
      <c r="H84" s="248" t="str">
        <f t="shared" si="19"/>
        <v/>
      </c>
      <c r="I84" s="248" t="str">
        <f t="shared" si="19"/>
        <v/>
      </c>
      <c r="J84" s="248" t="str">
        <f t="shared" si="19"/>
        <v/>
      </c>
      <c r="K84" s="248" t="str">
        <f t="shared" si="19"/>
        <v/>
      </c>
      <c r="L84" s="248" t="str">
        <f t="shared" si="19"/>
        <v/>
      </c>
      <c r="M84" s="248" t="str">
        <f t="shared" si="19"/>
        <v/>
      </c>
      <c r="N84" s="248" t="str">
        <f t="shared" si="19"/>
        <v/>
      </c>
      <c r="O84" s="248" t="str">
        <f t="shared" si="19"/>
        <v/>
      </c>
      <c r="P84" s="248" t="str">
        <f t="shared" si="19"/>
        <v/>
      </c>
      <c r="Q84" s="248" t="str">
        <f t="shared" si="19"/>
        <v/>
      </c>
      <c r="R84" s="248" t="str">
        <f t="shared" si="19"/>
        <v/>
      </c>
      <c r="S84" s="248" t="str">
        <f t="shared" si="19"/>
        <v/>
      </c>
      <c r="T84" s="248" t="str">
        <f t="shared" si="19"/>
        <v/>
      </c>
      <c r="U84" s="248" t="str">
        <f t="shared" si="19"/>
        <v/>
      </c>
      <c r="V84" s="248" t="str">
        <f t="shared" si="19"/>
        <v/>
      </c>
      <c r="W84" s="248" t="str">
        <f t="shared" si="19"/>
        <v/>
      </c>
      <c r="X84" s="248" t="str">
        <f t="shared" si="19"/>
        <v/>
      </c>
      <c r="Y84" s="248" t="str">
        <f t="shared" si="19"/>
        <v/>
      </c>
      <c r="Z84" s="248" t="str">
        <f t="shared" si="19"/>
        <v/>
      </c>
      <c r="AA84" s="248" t="str">
        <f t="shared" si="19"/>
        <v/>
      </c>
      <c r="AB84" s="248" t="str">
        <f t="shared" si="19"/>
        <v/>
      </c>
      <c r="AC84" s="248" t="str">
        <f t="shared" si="19"/>
        <v/>
      </c>
      <c r="AD84" s="248" t="str">
        <f t="shared" si="19"/>
        <v/>
      </c>
      <c r="AE84" s="248" t="str">
        <f t="shared" si="19"/>
        <v/>
      </c>
      <c r="AF84" s="248" t="str">
        <f t="shared" si="19"/>
        <v/>
      </c>
      <c r="AG84" s="248" t="str">
        <f t="shared" si="19"/>
        <v/>
      </c>
    </row>
    <row r="85" spans="2:33" s="190" customFormat="1" ht="18.600000000000001" customHeight="1" x14ac:dyDescent="0.2">
      <c r="B85" s="376"/>
      <c r="C85" s="192" t="s">
        <v>105</v>
      </c>
      <c r="D85" s="248" t="str">
        <f>IF(D38&lt;=($E$29+$F$29),SUM(D50+D51+D52+D53+D54+D55)-SUM(D13+D14+D15+D16+D17+D18),"")</f>
        <v/>
      </c>
      <c r="E85" s="248" t="str">
        <f t="shared" ref="E85:AG85" si="20">IF(E38&lt;=($E$29+$F$29),SUM(E50+E51+E52+E53+E54+E55)-SUM(E13+E14+E15+E16+E17+E18),"")</f>
        <v/>
      </c>
      <c r="F85" s="248" t="str">
        <f t="shared" si="20"/>
        <v/>
      </c>
      <c r="G85" s="248" t="str">
        <f t="shared" si="20"/>
        <v/>
      </c>
      <c r="H85" s="248" t="str">
        <f t="shared" si="20"/>
        <v/>
      </c>
      <c r="I85" s="248" t="str">
        <f t="shared" si="20"/>
        <v/>
      </c>
      <c r="J85" s="248" t="str">
        <f t="shared" si="20"/>
        <v/>
      </c>
      <c r="K85" s="248" t="str">
        <f t="shared" si="20"/>
        <v/>
      </c>
      <c r="L85" s="248" t="str">
        <f t="shared" si="20"/>
        <v/>
      </c>
      <c r="M85" s="248" t="str">
        <f t="shared" si="20"/>
        <v/>
      </c>
      <c r="N85" s="248" t="str">
        <f t="shared" si="20"/>
        <v/>
      </c>
      <c r="O85" s="248" t="str">
        <f t="shared" si="20"/>
        <v/>
      </c>
      <c r="P85" s="248" t="str">
        <f t="shared" si="20"/>
        <v/>
      </c>
      <c r="Q85" s="248" t="str">
        <f t="shared" si="20"/>
        <v/>
      </c>
      <c r="R85" s="248" t="str">
        <f t="shared" si="20"/>
        <v/>
      </c>
      <c r="S85" s="248" t="str">
        <f t="shared" si="20"/>
        <v/>
      </c>
      <c r="T85" s="248" t="str">
        <f t="shared" si="20"/>
        <v/>
      </c>
      <c r="U85" s="248" t="str">
        <f t="shared" si="20"/>
        <v/>
      </c>
      <c r="V85" s="248" t="str">
        <f t="shared" si="20"/>
        <v/>
      </c>
      <c r="W85" s="248" t="str">
        <f t="shared" si="20"/>
        <v/>
      </c>
      <c r="X85" s="248" t="str">
        <f t="shared" si="20"/>
        <v/>
      </c>
      <c r="Y85" s="248" t="str">
        <f t="shared" si="20"/>
        <v/>
      </c>
      <c r="Z85" s="248" t="str">
        <f t="shared" si="20"/>
        <v/>
      </c>
      <c r="AA85" s="248" t="str">
        <f t="shared" si="20"/>
        <v/>
      </c>
      <c r="AB85" s="248" t="str">
        <f t="shared" si="20"/>
        <v/>
      </c>
      <c r="AC85" s="248" t="str">
        <f t="shared" si="20"/>
        <v/>
      </c>
      <c r="AD85" s="248" t="str">
        <f t="shared" si="20"/>
        <v/>
      </c>
      <c r="AE85" s="248" t="str">
        <f t="shared" si="20"/>
        <v/>
      </c>
      <c r="AF85" s="248" t="str">
        <f t="shared" si="20"/>
        <v/>
      </c>
      <c r="AG85" s="248" t="str">
        <f t="shared" si="20"/>
        <v/>
      </c>
    </row>
    <row r="86" spans="2:33" s="190" customFormat="1" ht="18.600000000000001" customHeight="1" x14ac:dyDescent="0.2">
      <c r="B86" s="376"/>
      <c r="C86" s="192" t="s">
        <v>647</v>
      </c>
      <c r="D86" s="248"/>
      <c r="E86" s="248"/>
      <c r="F86" s="248"/>
      <c r="G86" s="248"/>
      <c r="H86" s="248" t="str">
        <f>IF(H38&lt;=($E$29+$F$29),H62,"")</f>
        <v/>
      </c>
      <c r="I86" s="248" t="str">
        <f t="shared" ref="I86:AG86" si="21">IF(I38&lt;=($E$29+$F$29),I62,"")</f>
        <v/>
      </c>
      <c r="J86" s="248" t="str">
        <f t="shared" si="21"/>
        <v/>
      </c>
      <c r="K86" s="248" t="str">
        <f t="shared" si="21"/>
        <v/>
      </c>
      <c r="L86" s="248" t="str">
        <f t="shared" si="21"/>
        <v/>
      </c>
      <c r="M86" s="248" t="str">
        <f t="shared" si="21"/>
        <v/>
      </c>
      <c r="N86" s="248" t="str">
        <f t="shared" si="21"/>
        <v/>
      </c>
      <c r="O86" s="248" t="str">
        <f t="shared" si="21"/>
        <v/>
      </c>
      <c r="P86" s="248" t="str">
        <f t="shared" si="21"/>
        <v/>
      </c>
      <c r="Q86" s="248" t="str">
        <f t="shared" si="21"/>
        <v/>
      </c>
      <c r="R86" s="248" t="str">
        <f t="shared" si="21"/>
        <v/>
      </c>
      <c r="S86" s="248" t="str">
        <f t="shared" si="21"/>
        <v/>
      </c>
      <c r="T86" s="248" t="str">
        <f t="shared" si="21"/>
        <v/>
      </c>
      <c r="U86" s="248" t="str">
        <f t="shared" si="21"/>
        <v/>
      </c>
      <c r="V86" s="248" t="str">
        <f t="shared" si="21"/>
        <v/>
      </c>
      <c r="W86" s="248" t="str">
        <f t="shared" si="21"/>
        <v/>
      </c>
      <c r="X86" s="248" t="str">
        <f t="shared" si="21"/>
        <v/>
      </c>
      <c r="Y86" s="248" t="str">
        <f t="shared" si="21"/>
        <v/>
      </c>
      <c r="Z86" s="248" t="str">
        <f t="shared" si="21"/>
        <v/>
      </c>
      <c r="AA86" s="248" t="str">
        <f t="shared" si="21"/>
        <v/>
      </c>
      <c r="AB86" s="248" t="str">
        <f t="shared" si="21"/>
        <v/>
      </c>
      <c r="AC86" s="248" t="str">
        <f t="shared" si="21"/>
        <v/>
      </c>
      <c r="AD86" s="248" t="str">
        <f t="shared" si="21"/>
        <v/>
      </c>
      <c r="AE86" s="248" t="str">
        <f t="shared" si="21"/>
        <v/>
      </c>
      <c r="AF86" s="248" t="str">
        <f t="shared" si="21"/>
        <v/>
      </c>
      <c r="AG86" s="248" t="str">
        <f t="shared" si="21"/>
        <v/>
      </c>
    </row>
    <row r="87" spans="2:33" s="247" customFormat="1" x14ac:dyDescent="0.2">
      <c r="B87" s="233"/>
      <c r="C87" s="197" t="str">
        <f>C59</f>
        <v xml:space="preserve">FLUX DE NUMERAR NET </v>
      </c>
      <c r="D87" s="364" t="str">
        <f>IFERROR(D84-D85-D86,"")</f>
        <v/>
      </c>
      <c r="E87" s="364" t="str">
        <f t="shared" ref="E87:AG87" si="22">IFERROR(E84-E85-E86,"")</f>
        <v/>
      </c>
      <c r="F87" s="364" t="str">
        <f t="shared" si="22"/>
        <v/>
      </c>
      <c r="G87" s="364" t="str">
        <f t="shared" si="22"/>
        <v/>
      </c>
      <c r="H87" s="364" t="str">
        <f t="shared" si="22"/>
        <v/>
      </c>
      <c r="I87" s="364" t="str">
        <f t="shared" si="22"/>
        <v/>
      </c>
      <c r="J87" s="364" t="str">
        <f t="shared" si="22"/>
        <v/>
      </c>
      <c r="K87" s="364" t="str">
        <f t="shared" si="22"/>
        <v/>
      </c>
      <c r="L87" s="364" t="str">
        <f t="shared" si="22"/>
        <v/>
      </c>
      <c r="M87" s="364" t="str">
        <f t="shared" si="22"/>
        <v/>
      </c>
      <c r="N87" s="364" t="str">
        <f t="shared" si="22"/>
        <v/>
      </c>
      <c r="O87" s="364" t="str">
        <f t="shared" si="22"/>
        <v/>
      </c>
      <c r="P87" s="364" t="str">
        <f t="shared" si="22"/>
        <v/>
      </c>
      <c r="Q87" s="364" t="str">
        <f t="shared" si="22"/>
        <v/>
      </c>
      <c r="R87" s="364" t="str">
        <f t="shared" si="22"/>
        <v/>
      </c>
      <c r="S87" s="364" t="str">
        <f t="shared" si="22"/>
        <v/>
      </c>
      <c r="T87" s="364" t="str">
        <f t="shared" si="22"/>
        <v/>
      </c>
      <c r="U87" s="364" t="str">
        <f t="shared" si="22"/>
        <v/>
      </c>
      <c r="V87" s="364" t="str">
        <f t="shared" si="22"/>
        <v/>
      </c>
      <c r="W87" s="364" t="str">
        <f t="shared" si="22"/>
        <v/>
      </c>
      <c r="X87" s="364" t="str">
        <f t="shared" si="22"/>
        <v/>
      </c>
      <c r="Y87" s="364" t="str">
        <f t="shared" si="22"/>
        <v/>
      </c>
      <c r="Z87" s="364" t="str">
        <f t="shared" si="22"/>
        <v/>
      </c>
      <c r="AA87" s="364" t="str">
        <f t="shared" si="22"/>
        <v/>
      </c>
      <c r="AB87" s="364" t="str">
        <f t="shared" si="22"/>
        <v/>
      </c>
      <c r="AC87" s="364" t="str">
        <f t="shared" si="22"/>
        <v/>
      </c>
      <c r="AD87" s="364" t="str">
        <f t="shared" si="22"/>
        <v/>
      </c>
      <c r="AE87" s="364" t="str">
        <f t="shared" si="22"/>
        <v/>
      </c>
      <c r="AF87" s="364" t="str">
        <f t="shared" si="22"/>
        <v/>
      </c>
      <c r="AG87" s="364" t="str">
        <f t="shared" si="22"/>
        <v/>
      </c>
    </row>
    <row r="88" spans="2:33" x14ac:dyDescent="0.2">
      <c r="B88" s="377"/>
      <c r="C88" s="374"/>
      <c r="D88" s="248"/>
      <c r="E88" s="248"/>
      <c r="F88" s="248"/>
      <c r="G88" s="248"/>
      <c r="H88" s="248"/>
      <c r="I88" s="248"/>
      <c r="J88" s="248"/>
      <c r="K88" s="248"/>
      <c r="L88" s="248"/>
      <c r="M88" s="248"/>
      <c r="N88" s="248"/>
      <c r="O88" s="248"/>
      <c r="P88" s="248"/>
      <c r="Q88" s="248"/>
      <c r="R88" s="249"/>
      <c r="S88" s="249"/>
      <c r="T88" s="249"/>
      <c r="U88" s="249"/>
      <c r="V88" s="249"/>
      <c r="W88" s="249"/>
      <c r="X88" s="249"/>
      <c r="Y88" s="249"/>
      <c r="Z88" s="249"/>
      <c r="AA88" s="249"/>
      <c r="AB88" s="249"/>
      <c r="AC88" s="249"/>
      <c r="AD88" s="249"/>
      <c r="AE88" s="249"/>
      <c r="AF88" s="249"/>
      <c r="AG88" s="249"/>
    </row>
    <row r="89" spans="2:33" hidden="1" x14ac:dyDescent="0.2">
      <c r="Q89" s="244"/>
      <c r="W89" s="175"/>
    </row>
    <row r="90" spans="2:33" ht="20.399999999999999" x14ac:dyDescent="0.2">
      <c r="C90" s="197" t="s">
        <v>243</v>
      </c>
      <c r="D90" s="250"/>
    </row>
    <row r="91" spans="2:33" x14ac:dyDescent="0.2">
      <c r="C91" s="229"/>
      <c r="D91" s="250"/>
    </row>
    <row r="92" spans="2:33" ht="20.399999999999999" x14ac:dyDescent="0.2">
      <c r="C92" s="251" t="s">
        <v>111</v>
      </c>
      <c r="D92" s="250" t="e">
        <f>D84+NPV(Instructiuni!$D$39,'Funding Gap'!E84:AG84)</f>
        <v>#VALUE!</v>
      </c>
    </row>
    <row r="93" spans="2:33" ht="20.399999999999999" x14ac:dyDescent="0.2">
      <c r="C93" s="251" t="s">
        <v>112</v>
      </c>
      <c r="D93" s="250" t="e">
        <f>D85+D86+NPV(Instructiuni!$D$39,E85:AG86)</f>
        <v>#VALUE!</v>
      </c>
    </row>
    <row r="94" spans="2:33" x14ac:dyDescent="0.2">
      <c r="C94" s="252" t="s">
        <v>113</v>
      </c>
      <c r="D94" s="250" t="e">
        <f>D92-D93</f>
        <v>#VALUE!</v>
      </c>
    </row>
    <row r="95" spans="2:33" ht="20.399999999999999" x14ac:dyDescent="0.2">
      <c r="C95" s="251" t="s">
        <v>114</v>
      </c>
      <c r="D95" s="250">
        <f>Buget_cerere!N108+NPV(Instructiuni!$D$39,Buget_cerere!O108:Q108)</f>
        <v>0</v>
      </c>
    </row>
    <row r="96" spans="2:33" ht="20.399999999999999" x14ac:dyDescent="0.2">
      <c r="C96" s="252" t="s">
        <v>116</v>
      </c>
      <c r="D96" s="253" t="str">
        <f>IFERROR(IF(D94&gt;0,(D95-D94)/D95,1),"")</f>
        <v/>
      </c>
    </row>
    <row r="97" spans="3:4" ht="20.399999999999999" x14ac:dyDescent="0.2">
      <c r="C97" s="252" t="s">
        <v>115</v>
      </c>
      <c r="D97" s="250" t="e">
        <f>D96*Buget_cerere!C95</f>
        <v>#VALUE!</v>
      </c>
    </row>
  </sheetData>
  <sheetProtection algorithmName="SHA-512" hashValue="0JJqFpRMsohQUmW5I2EQirQlytqILsaxAL4/W2pvojVcBE4mM9RaNuxiwbASunMY0pYbMI//SzXKu1OQAeIAsg==" saltValue="z16OK0iRcZX+AaqNoRnyMA==" spinCount="100000" sheet="1" objects="1" scenarios="1" formatColumns="0" formatRows="0"/>
  <mergeCells count="13">
    <mergeCell ref="AA1:AG1"/>
    <mergeCell ref="AA80:AG80"/>
    <mergeCell ref="C2:H2"/>
    <mergeCell ref="C1:N1"/>
    <mergeCell ref="C80:N80"/>
    <mergeCell ref="D40:Q40"/>
    <mergeCell ref="O80:Z80"/>
    <mergeCell ref="C39:N39"/>
    <mergeCell ref="O39:Z39"/>
    <mergeCell ref="O1:Z1"/>
    <mergeCell ref="B28:C28"/>
    <mergeCell ref="B29:C29"/>
    <mergeCell ref="AA39:AG39"/>
  </mergeCells>
  <phoneticPr fontId="11" type="noConversion"/>
  <pageMargins left="0.25" right="0.25" top="0.25" bottom="0.25" header="0.05" footer="0.05"/>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99720-DE81-4D87-B674-F8661180F752}">
  <dimension ref="A1:O32"/>
  <sheetViews>
    <sheetView workbookViewId="0">
      <selection activeCell="BC15" sqref="BC15"/>
    </sheetView>
  </sheetViews>
  <sheetFormatPr defaultColWidth="9.33203125" defaultRowHeight="12" x14ac:dyDescent="0.3"/>
  <cols>
    <col min="1" max="1" width="27.44140625" style="2" customWidth="1"/>
    <col min="2" max="2" width="13" style="6" customWidth="1"/>
    <col min="3" max="3" width="12.33203125" style="7" customWidth="1"/>
    <col min="4" max="7" width="10.5546875" style="6" customWidth="1"/>
    <col min="8" max="8" width="10.5546875" style="6" hidden="1" customWidth="1"/>
    <col min="9" max="14" width="0" style="1" hidden="1" customWidth="1"/>
    <col min="15" max="15" width="0" style="20" hidden="1" customWidth="1"/>
    <col min="16" max="49" width="0" style="1" hidden="1" customWidth="1"/>
    <col min="50" max="16384" width="9.33203125" style="1"/>
  </cols>
  <sheetData>
    <row r="1" spans="1:15" ht="36" x14ac:dyDescent="0.3">
      <c r="A1" s="10" t="s">
        <v>78</v>
      </c>
      <c r="B1" s="11" t="s">
        <v>76</v>
      </c>
      <c r="C1" s="11" t="s">
        <v>79</v>
      </c>
      <c r="D1" s="11" t="s">
        <v>80</v>
      </c>
      <c r="E1" s="11" t="s">
        <v>81</v>
      </c>
      <c r="F1" s="17" t="s">
        <v>82</v>
      </c>
      <c r="G1" s="9"/>
      <c r="H1" s="9"/>
      <c r="I1" s="9"/>
      <c r="J1" s="9"/>
      <c r="K1" s="9"/>
      <c r="L1" s="9"/>
      <c r="M1" s="9"/>
      <c r="N1" s="9"/>
      <c r="O1" s="21"/>
    </row>
    <row r="2" spans="1:15" ht="22.95" customHeight="1" x14ac:dyDescent="0.3">
      <c r="A2" s="5" t="s">
        <v>83</v>
      </c>
      <c r="B2" s="12"/>
      <c r="C2" s="13" t="e">
        <f>B2/$B$32</f>
        <v>#DIV/0!</v>
      </c>
      <c r="D2" s="12"/>
      <c r="E2" s="18" t="str">
        <f>IF(ISERROR(B2/$B$32*D2),"",B2/$B$32*D2)</f>
        <v/>
      </c>
      <c r="F2" s="14" t="str">
        <f>IF(ISERROR(B2/D2),"",B2/D2)</f>
        <v/>
      </c>
      <c r="G2" s="9"/>
      <c r="H2" s="9"/>
    </row>
    <row r="3" spans="1:15" ht="16.95" customHeight="1" x14ac:dyDescent="0.3">
      <c r="A3" s="5" t="s">
        <v>83</v>
      </c>
      <c r="B3" s="12">
        <v>0</v>
      </c>
      <c r="C3" s="13" t="e">
        <f>B3/$B$32</f>
        <v>#DIV/0!</v>
      </c>
      <c r="D3" s="12">
        <v>0</v>
      </c>
      <c r="E3" s="18" t="str">
        <f t="shared" ref="E3:E31" si="0">IF(ISERROR(B3/$B$32*D3),"",B3/$B$32*D3)</f>
        <v/>
      </c>
      <c r="F3" s="14" t="str">
        <f t="shared" ref="F3:F31" si="1">IF(ISERROR(B3/D3),"",B3/D3)</f>
        <v/>
      </c>
      <c r="G3" s="9"/>
      <c r="H3" s="9"/>
    </row>
    <row r="4" spans="1:15" ht="21.6" customHeight="1" x14ac:dyDescent="0.3">
      <c r="A4" s="5" t="s">
        <v>83</v>
      </c>
      <c r="B4" s="12">
        <v>0</v>
      </c>
      <c r="C4" s="13" t="e">
        <f>B4/$B$32</f>
        <v>#DIV/0!</v>
      </c>
      <c r="D4" s="12">
        <v>0</v>
      </c>
      <c r="E4" s="18" t="str">
        <f t="shared" si="0"/>
        <v/>
      </c>
      <c r="F4" s="14" t="str">
        <f t="shared" si="1"/>
        <v/>
      </c>
      <c r="G4" s="9"/>
      <c r="H4" s="9"/>
    </row>
    <row r="5" spans="1:15" ht="21.6" customHeight="1" x14ac:dyDescent="0.3">
      <c r="A5" s="5" t="s">
        <v>83</v>
      </c>
      <c r="B5" s="12">
        <v>0</v>
      </c>
      <c r="C5" s="13" t="e">
        <f>B5/$B$32</f>
        <v>#DIV/0!</v>
      </c>
      <c r="D5" s="12">
        <v>0</v>
      </c>
      <c r="E5" s="18" t="str">
        <f t="shared" si="0"/>
        <v/>
      </c>
      <c r="F5" s="14" t="str">
        <f t="shared" si="1"/>
        <v/>
      </c>
      <c r="G5" s="9"/>
      <c r="H5" s="9"/>
    </row>
    <row r="6" spans="1:15" ht="19.2" customHeight="1" x14ac:dyDescent="0.3">
      <c r="A6" s="5" t="s">
        <v>83</v>
      </c>
      <c r="B6" s="12">
        <v>0</v>
      </c>
      <c r="C6" s="13" t="e">
        <f t="shared" ref="C6:C16" si="2">B6/$B$32</f>
        <v>#DIV/0!</v>
      </c>
      <c r="D6" s="12">
        <v>0</v>
      </c>
      <c r="E6" s="18" t="str">
        <f t="shared" si="0"/>
        <v/>
      </c>
      <c r="F6" s="14" t="str">
        <f t="shared" si="1"/>
        <v/>
      </c>
      <c r="G6" s="9"/>
      <c r="H6" s="9"/>
    </row>
    <row r="7" spans="1:15" ht="19.2" customHeight="1" x14ac:dyDescent="0.3">
      <c r="A7" s="5" t="s">
        <v>83</v>
      </c>
      <c r="B7" s="12">
        <v>0</v>
      </c>
      <c r="C7" s="13" t="e">
        <f t="shared" si="2"/>
        <v>#DIV/0!</v>
      </c>
      <c r="D7" s="12">
        <v>0</v>
      </c>
      <c r="E7" s="18" t="str">
        <f t="shared" si="0"/>
        <v/>
      </c>
      <c r="F7" s="14" t="str">
        <f t="shared" si="1"/>
        <v/>
      </c>
      <c r="G7" s="9"/>
      <c r="H7" s="9"/>
    </row>
    <row r="8" spans="1:15" ht="24.6" customHeight="1" x14ac:dyDescent="0.3">
      <c r="A8" s="5" t="s">
        <v>83</v>
      </c>
      <c r="B8" s="12">
        <v>0</v>
      </c>
      <c r="C8" s="13" t="e">
        <f t="shared" si="2"/>
        <v>#DIV/0!</v>
      </c>
      <c r="D8" s="12">
        <v>0</v>
      </c>
      <c r="E8" s="18" t="str">
        <f t="shared" si="0"/>
        <v/>
      </c>
      <c r="F8" s="14" t="str">
        <f t="shared" si="1"/>
        <v/>
      </c>
      <c r="G8" s="9"/>
      <c r="H8" s="9"/>
    </row>
    <row r="9" spans="1:15" ht="21" customHeight="1" x14ac:dyDescent="0.3">
      <c r="A9" s="5" t="s">
        <v>83</v>
      </c>
      <c r="B9" s="12">
        <v>0</v>
      </c>
      <c r="C9" s="13" t="e">
        <f t="shared" si="2"/>
        <v>#DIV/0!</v>
      </c>
      <c r="D9" s="12">
        <v>0</v>
      </c>
      <c r="E9" s="18" t="str">
        <f t="shared" si="0"/>
        <v/>
      </c>
      <c r="F9" s="14" t="str">
        <f t="shared" si="1"/>
        <v/>
      </c>
      <c r="G9" s="9"/>
      <c r="H9" s="9"/>
    </row>
    <row r="10" spans="1:15" ht="19.2" customHeight="1" x14ac:dyDescent="0.3">
      <c r="A10" s="5" t="s">
        <v>83</v>
      </c>
      <c r="B10" s="12">
        <v>0</v>
      </c>
      <c r="C10" s="13" t="e">
        <f t="shared" si="2"/>
        <v>#DIV/0!</v>
      </c>
      <c r="D10" s="12">
        <v>0</v>
      </c>
      <c r="E10" s="18" t="str">
        <f t="shared" si="0"/>
        <v/>
      </c>
      <c r="F10" s="14" t="str">
        <f t="shared" si="1"/>
        <v/>
      </c>
      <c r="G10" s="9"/>
      <c r="H10" s="9"/>
    </row>
    <row r="11" spans="1:15" ht="19.95" customHeight="1" x14ac:dyDescent="0.3">
      <c r="A11" s="5" t="s">
        <v>83</v>
      </c>
      <c r="B11" s="12">
        <v>0</v>
      </c>
      <c r="C11" s="13" t="e">
        <f t="shared" si="2"/>
        <v>#DIV/0!</v>
      </c>
      <c r="D11" s="12">
        <v>0</v>
      </c>
      <c r="E11" s="18" t="str">
        <f t="shared" si="0"/>
        <v/>
      </c>
      <c r="F11" s="14" t="str">
        <f t="shared" si="1"/>
        <v/>
      </c>
      <c r="G11" s="9"/>
      <c r="H11" s="9"/>
    </row>
    <row r="12" spans="1:15" ht="21.6" customHeight="1" x14ac:dyDescent="0.3">
      <c r="A12" s="5" t="s">
        <v>83</v>
      </c>
      <c r="B12" s="12">
        <v>0</v>
      </c>
      <c r="C12" s="13" t="e">
        <f t="shared" si="2"/>
        <v>#DIV/0!</v>
      </c>
      <c r="D12" s="12">
        <v>0</v>
      </c>
      <c r="E12" s="18" t="str">
        <f t="shared" si="0"/>
        <v/>
      </c>
      <c r="F12" s="14" t="str">
        <f t="shared" si="1"/>
        <v/>
      </c>
      <c r="G12" s="9"/>
      <c r="H12" s="9"/>
    </row>
    <row r="13" spans="1:15" ht="18.600000000000001" customHeight="1" x14ac:dyDescent="0.3">
      <c r="A13" s="5" t="s">
        <v>83</v>
      </c>
      <c r="B13" s="12">
        <v>0</v>
      </c>
      <c r="C13" s="13" t="e">
        <f t="shared" si="2"/>
        <v>#DIV/0!</v>
      </c>
      <c r="D13" s="12">
        <v>0</v>
      </c>
      <c r="E13" s="18" t="str">
        <f t="shared" si="0"/>
        <v/>
      </c>
      <c r="F13" s="14" t="str">
        <f t="shared" si="1"/>
        <v/>
      </c>
      <c r="G13" s="9"/>
      <c r="H13" s="9"/>
    </row>
    <row r="14" spans="1:15" ht="19.95" customHeight="1" x14ac:dyDescent="0.3">
      <c r="A14" s="5" t="s">
        <v>83</v>
      </c>
      <c r="B14" s="12">
        <v>0</v>
      </c>
      <c r="C14" s="13" t="e">
        <f t="shared" si="2"/>
        <v>#DIV/0!</v>
      </c>
      <c r="D14" s="12">
        <v>0</v>
      </c>
      <c r="E14" s="18" t="str">
        <f t="shared" si="0"/>
        <v/>
      </c>
      <c r="F14" s="14" t="str">
        <f t="shared" si="1"/>
        <v/>
      </c>
      <c r="G14" s="9"/>
      <c r="H14" s="9"/>
    </row>
    <row r="15" spans="1:15" ht="22.2" customHeight="1" x14ac:dyDescent="0.3">
      <c r="A15" s="5" t="s">
        <v>83</v>
      </c>
      <c r="B15" s="12">
        <v>0</v>
      </c>
      <c r="C15" s="13" t="e">
        <f t="shared" si="2"/>
        <v>#DIV/0!</v>
      </c>
      <c r="D15" s="12">
        <v>0</v>
      </c>
      <c r="E15" s="18" t="str">
        <f t="shared" si="0"/>
        <v/>
      </c>
      <c r="F15" s="14" t="str">
        <f t="shared" si="1"/>
        <v/>
      </c>
      <c r="G15" s="9"/>
      <c r="H15" s="9"/>
    </row>
    <row r="16" spans="1:15" ht="22.2" customHeight="1" x14ac:dyDescent="0.3">
      <c r="A16" s="5" t="s">
        <v>83</v>
      </c>
      <c r="B16" s="12">
        <v>0</v>
      </c>
      <c r="C16" s="13" t="e">
        <f t="shared" si="2"/>
        <v>#DIV/0!</v>
      </c>
      <c r="D16" s="12">
        <v>0</v>
      </c>
      <c r="E16" s="18" t="str">
        <f t="shared" si="0"/>
        <v/>
      </c>
      <c r="F16" s="14" t="str">
        <f t="shared" si="1"/>
        <v/>
      </c>
      <c r="G16" s="9"/>
      <c r="H16" s="9"/>
    </row>
    <row r="17" spans="1:8" ht="20.399999999999999" customHeight="1" x14ac:dyDescent="0.3">
      <c r="A17" s="5" t="s">
        <v>83</v>
      </c>
      <c r="B17" s="12">
        <v>0</v>
      </c>
      <c r="C17" s="13" t="e">
        <f>B17/$B$32</f>
        <v>#DIV/0!</v>
      </c>
      <c r="D17" s="12">
        <v>0</v>
      </c>
      <c r="E17" s="18" t="str">
        <f t="shared" si="0"/>
        <v/>
      </c>
      <c r="F17" s="14" t="str">
        <f t="shared" si="1"/>
        <v/>
      </c>
      <c r="G17" s="9"/>
      <c r="H17" s="9"/>
    </row>
    <row r="18" spans="1:8" ht="20.399999999999999" customHeight="1" x14ac:dyDescent="0.3">
      <c r="A18" s="5" t="s">
        <v>83</v>
      </c>
      <c r="B18" s="12">
        <v>0</v>
      </c>
      <c r="C18" s="13" t="e">
        <f>B18/$B$32</f>
        <v>#DIV/0!</v>
      </c>
      <c r="D18" s="12">
        <v>0</v>
      </c>
      <c r="E18" s="18" t="str">
        <f t="shared" si="0"/>
        <v/>
      </c>
      <c r="F18" s="14" t="str">
        <f t="shared" si="1"/>
        <v/>
      </c>
      <c r="G18" s="9"/>
      <c r="H18" s="9"/>
    </row>
    <row r="19" spans="1:8" ht="21.6" customHeight="1" x14ac:dyDescent="0.3">
      <c r="A19" s="5" t="s">
        <v>83</v>
      </c>
      <c r="B19" s="12">
        <v>0</v>
      </c>
      <c r="C19" s="13" t="e">
        <f>B19/$B$32</f>
        <v>#DIV/0!</v>
      </c>
      <c r="D19" s="12">
        <v>0</v>
      </c>
      <c r="E19" s="18" t="str">
        <f t="shared" si="0"/>
        <v/>
      </c>
      <c r="F19" s="14" t="str">
        <f t="shared" si="1"/>
        <v/>
      </c>
      <c r="G19" s="9"/>
      <c r="H19" s="9"/>
    </row>
    <row r="20" spans="1:8" ht="18" customHeight="1" x14ac:dyDescent="0.3">
      <c r="A20" s="5" t="s">
        <v>83</v>
      </c>
      <c r="B20" s="12">
        <v>0</v>
      </c>
      <c r="C20" s="13" t="e">
        <f t="shared" ref="C20:C31" si="3">B20/$B$32</f>
        <v>#DIV/0!</v>
      </c>
      <c r="D20" s="12">
        <v>0</v>
      </c>
      <c r="E20" s="18" t="str">
        <f t="shared" si="0"/>
        <v/>
      </c>
      <c r="F20" s="14" t="str">
        <f t="shared" si="1"/>
        <v/>
      </c>
      <c r="G20" s="9"/>
      <c r="H20" s="9"/>
    </row>
    <row r="21" spans="1:8" ht="18" customHeight="1" x14ac:dyDescent="0.3">
      <c r="A21" s="5" t="s">
        <v>83</v>
      </c>
      <c r="B21" s="12">
        <v>0</v>
      </c>
      <c r="C21" s="13" t="e">
        <f t="shared" si="3"/>
        <v>#DIV/0!</v>
      </c>
      <c r="D21" s="12">
        <v>0</v>
      </c>
      <c r="E21" s="18" t="str">
        <f t="shared" si="0"/>
        <v/>
      </c>
      <c r="F21" s="14" t="str">
        <f t="shared" si="1"/>
        <v/>
      </c>
      <c r="G21" s="9"/>
      <c r="H21" s="9"/>
    </row>
    <row r="22" spans="1:8" ht="21.6" customHeight="1" x14ac:dyDescent="0.3">
      <c r="A22" s="5" t="s">
        <v>83</v>
      </c>
      <c r="B22" s="12">
        <v>0</v>
      </c>
      <c r="C22" s="13" t="e">
        <f t="shared" si="3"/>
        <v>#DIV/0!</v>
      </c>
      <c r="D22" s="12">
        <v>0</v>
      </c>
      <c r="E22" s="18" t="str">
        <f t="shared" si="0"/>
        <v/>
      </c>
      <c r="F22" s="14" t="str">
        <f t="shared" si="1"/>
        <v/>
      </c>
      <c r="G22" s="9"/>
      <c r="H22" s="9"/>
    </row>
    <row r="23" spans="1:8" ht="18" customHeight="1" x14ac:dyDescent="0.3">
      <c r="A23" s="5" t="s">
        <v>83</v>
      </c>
      <c r="B23" s="12">
        <v>0</v>
      </c>
      <c r="C23" s="13" t="e">
        <f t="shared" si="3"/>
        <v>#DIV/0!</v>
      </c>
      <c r="D23" s="12">
        <v>0</v>
      </c>
      <c r="E23" s="18" t="str">
        <f t="shared" si="0"/>
        <v/>
      </c>
      <c r="F23" s="14" t="str">
        <f t="shared" si="1"/>
        <v/>
      </c>
      <c r="G23" s="9"/>
      <c r="H23" s="9"/>
    </row>
    <row r="24" spans="1:8" ht="16.95" customHeight="1" x14ac:dyDescent="0.3">
      <c r="A24" s="5" t="s">
        <v>83</v>
      </c>
      <c r="B24" s="12">
        <v>0</v>
      </c>
      <c r="C24" s="13" t="e">
        <f t="shared" si="3"/>
        <v>#DIV/0!</v>
      </c>
      <c r="D24" s="12">
        <v>0</v>
      </c>
      <c r="E24" s="18" t="str">
        <f t="shared" si="0"/>
        <v/>
      </c>
      <c r="F24" s="14" t="str">
        <f t="shared" si="1"/>
        <v/>
      </c>
      <c r="G24" s="9"/>
      <c r="H24" s="9"/>
    </row>
    <row r="25" spans="1:8" ht="19.2" customHeight="1" x14ac:dyDescent="0.3">
      <c r="A25" s="5" t="s">
        <v>83</v>
      </c>
      <c r="B25" s="12">
        <v>0</v>
      </c>
      <c r="C25" s="13" t="e">
        <f t="shared" si="3"/>
        <v>#DIV/0!</v>
      </c>
      <c r="D25" s="12">
        <v>0</v>
      </c>
      <c r="E25" s="18" t="str">
        <f t="shared" si="0"/>
        <v/>
      </c>
      <c r="F25" s="14" t="str">
        <f t="shared" si="1"/>
        <v/>
      </c>
      <c r="G25" s="9"/>
      <c r="H25" s="9"/>
    </row>
    <row r="26" spans="1:8" ht="22.2" customHeight="1" x14ac:dyDescent="0.3">
      <c r="A26" s="5" t="s">
        <v>83</v>
      </c>
      <c r="B26" s="12">
        <v>0</v>
      </c>
      <c r="C26" s="13" t="e">
        <f t="shared" si="3"/>
        <v>#DIV/0!</v>
      </c>
      <c r="D26" s="12">
        <v>0</v>
      </c>
      <c r="E26" s="18" t="str">
        <f t="shared" si="0"/>
        <v/>
      </c>
      <c r="F26" s="14" t="str">
        <f t="shared" si="1"/>
        <v/>
      </c>
      <c r="G26" s="9"/>
      <c r="H26" s="9"/>
    </row>
    <row r="27" spans="1:8" ht="21.6" customHeight="1" x14ac:dyDescent="0.3">
      <c r="A27" s="5" t="s">
        <v>83</v>
      </c>
      <c r="B27" s="12">
        <v>0</v>
      </c>
      <c r="C27" s="13" t="e">
        <f t="shared" si="3"/>
        <v>#DIV/0!</v>
      </c>
      <c r="D27" s="12">
        <v>0</v>
      </c>
      <c r="E27" s="18" t="str">
        <f t="shared" si="0"/>
        <v/>
      </c>
      <c r="F27" s="14" t="str">
        <f t="shared" si="1"/>
        <v/>
      </c>
      <c r="G27" s="9"/>
      <c r="H27" s="9"/>
    </row>
    <row r="28" spans="1:8" ht="19.95" customHeight="1" x14ac:dyDescent="0.3">
      <c r="A28" s="5" t="s">
        <v>83</v>
      </c>
      <c r="B28" s="12">
        <v>0</v>
      </c>
      <c r="C28" s="13" t="e">
        <f t="shared" si="3"/>
        <v>#DIV/0!</v>
      </c>
      <c r="D28" s="12">
        <v>0</v>
      </c>
      <c r="E28" s="18" t="str">
        <f t="shared" si="0"/>
        <v/>
      </c>
      <c r="F28" s="14" t="str">
        <f t="shared" si="1"/>
        <v/>
      </c>
      <c r="G28" s="9"/>
      <c r="H28" s="9"/>
    </row>
    <row r="29" spans="1:8" ht="19.95" customHeight="1" x14ac:dyDescent="0.3">
      <c r="A29" s="5" t="s">
        <v>83</v>
      </c>
      <c r="B29" s="12">
        <v>0</v>
      </c>
      <c r="C29" s="13" t="e">
        <f t="shared" si="3"/>
        <v>#DIV/0!</v>
      </c>
      <c r="D29" s="12">
        <v>0</v>
      </c>
      <c r="E29" s="18" t="str">
        <f t="shared" si="0"/>
        <v/>
      </c>
      <c r="F29" s="14" t="str">
        <f t="shared" si="1"/>
        <v/>
      </c>
      <c r="G29" s="9"/>
      <c r="H29" s="9"/>
    </row>
    <row r="30" spans="1:8" ht="19.95" customHeight="1" x14ac:dyDescent="0.3">
      <c r="A30" s="5" t="s">
        <v>83</v>
      </c>
      <c r="B30" s="12">
        <v>0</v>
      </c>
      <c r="C30" s="13" t="e">
        <f t="shared" si="3"/>
        <v>#DIV/0!</v>
      </c>
      <c r="D30" s="12">
        <v>0</v>
      </c>
      <c r="E30" s="18" t="str">
        <f t="shared" si="0"/>
        <v/>
      </c>
      <c r="F30" s="14" t="str">
        <f t="shared" si="1"/>
        <v/>
      </c>
      <c r="G30" s="9"/>
      <c r="H30" s="9"/>
    </row>
    <row r="31" spans="1:8" ht="16.2" customHeight="1" x14ac:dyDescent="0.3">
      <c r="A31" s="5" t="s">
        <v>83</v>
      </c>
      <c r="B31" s="12">
        <v>0</v>
      </c>
      <c r="C31" s="13" t="e">
        <f t="shared" si="3"/>
        <v>#DIV/0!</v>
      </c>
      <c r="D31" s="12">
        <v>0</v>
      </c>
      <c r="E31" s="18" t="str">
        <f t="shared" si="0"/>
        <v/>
      </c>
      <c r="F31" s="14" t="str">
        <f t="shared" si="1"/>
        <v/>
      </c>
      <c r="G31" s="9"/>
      <c r="H31" s="9"/>
    </row>
    <row r="32" spans="1:8" x14ac:dyDescent="0.3">
      <c r="A32" s="4" t="s">
        <v>0</v>
      </c>
      <c r="B32" s="15">
        <f>SUM(B2:B31)</f>
        <v>0</v>
      </c>
      <c r="C32" s="16" t="e">
        <f>SUM(C2:C31)</f>
        <v>#DIV/0!</v>
      </c>
      <c r="D32" s="15"/>
      <c r="E32" s="15">
        <f>ROUNDUP(SUM(E2:E31),0)</f>
        <v>0</v>
      </c>
      <c r="F32" s="15">
        <f>ROUNDUP(SUM(F2:F31),0)</f>
        <v>0</v>
      </c>
      <c r="G32" s="8"/>
      <c r="H32" s="8"/>
    </row>
  </sheetData>
  <sheetProtection algorithmName="SHA-512" hashValue="LdeqtHtC8z7NCzYZmf8E5syXWSgaqA3+V4uBlwLIObCx1jH2Y+Tbet0+Wi/rggR8Na2+WtIiump549hQr6mOkw==" saltValue="SRoUZptvRzQv475aS1xUYw==" spinCount="100000" sheet="1" objects="1" scenarios="1" formatColumns="0" formatRows="0"/>
  <pageMargins left="0.2" right="0.2" top="0.25" bottom="0.25" header="0" footer="0"/>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482C7-DFE4-409B-BC2A-F445AD18D68F}">
  <dimension ref="B1:AT1"/>
  <sheetViews>
    <sheetView workbookViewId="0">
      <selection sqref="A1:XFD1048576"/>
    </sheetView>
  </sheetViews>
  <sheetFormatPr defaultRowHeight="13.8" x14ac:dyDescent="0.3"/>
  <sheetData>
    <row r="1" spans="2:46" ht="14.4" x14ac:dyDescent="0.3">
      <c r="B1" s="372"/>
      <c r="C1" s="372"/>
      <c r="D1" s="372"/>
      <c r="E1" s="372"/>
      <c r="F1" s="372"/>
      <c r="G1" s="372"/>
      <c r="H1" s="372"/>
      <c r="I1" s="372"/>
      <c r="J1" s="372"/>
      <c r="K1" s="372"/>
      <c r="L1" s="372"/>
      <c r="M1" s="372"/>
      <c r="N1" s="372"/>
      <c r="O1" s="372"/>
      <c r="P1" s="372"/>
      <c r="Q1" s="372"/>
      <c r="R1" s="372"/>
      <c r="S1" s="372"/>
      <c r="T1" s="372"/>
      <c r="U1" s="372"/>
      <c r="V1" s="372"/>
      <c r="W1" s="372"/>
      <c r="X1" s="372"/>
      <c r="Y1" s="372"/>
      <c r="Z1" s="372"/>
      <c r="AA1" s="372"/>
      <c r="AB1" s="372"/>
      <c r="AC1" s="372"/>
      <c r="AD1" s="372"/>
      <c r="AE1" s="372"/>
      <c r="AF1" s="372"/>
      <c r="AG1" s="372"/>
      <c r="AH1" s="372"/>
      <c r="AI1" s="372"/>
      <c r="AJ1" s="372"/>
      <c r="AK1" s="372"/>
      <c r="AL1" s="372"/>
      <c r="AM1" s="372"/>
      <c r="AN1" s="372"/>
      <c r="AO1" s="372"/>
      <c r="AP1" s="372"/>
      <c r="AQ1" s="372"/>
      <c r="AR1" s="372"/>
      <c r="AS1" s="372"/>
      <c r="AT1" s="372"/>
    </row>
  </sheetData>
  <phoneticPr fontId="11" type="noConversion"/>
  <pageMargins left="0" right="0" top="0" bottom="0" header="0" footer="0"/>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8449F-E608-466D-AC09-219C5DB66F64}">
  <dimension ref="A1:N55"/>
  <sheetViews>
    <sheetView topLeftCell="A37" workbookViewId="0">
      <selection activeCell="M54" sqref="M54"/>
    </sheetView>
  </sheetViews>
  <sheetFormatPr defaultColWidth="20.5546875" defaultRowHeight="21.6" customHeight="1" x14ac:dyDescent="0.25"/>
  <cols>
    <col min="1" max="1" width="4.6640625" style="132" customWidth="1"/>
    <col min="2" max="2" width="21.5546875" style="132" customWidth="1"/>
    <col min="3" max="3" width="8" style="132" customWidth="1"/>
    <col min="4" max="4" width="11.6640625" style="132" customWidth="1"/>
    <col min="5" max="5" width="15.88671875" style="132" customWidth="1"/>
    <col min="6" max="6" width="13.6640625" style="132" customWidth="1"/>
    <col min="7" max="7" width="13.33203125" style="132" customWidth="1"/>
    <col min="8" max="8" width="13.5546875" style="132" bestFit="1" customWidth="1"/>
    <col min="9" max="9" width="11.44140625" style="132" customWidth="1"/>
    <col min="10" max="10" width="12.109375" style="132" customWidth="1"/>
    <col min="11" max="11" width="13" style="132" customWidth="1"/>
    <col min="12" max="12" width="12.6640625" style="132" customWidth="1"/>
    <col min="13" max="16384" width="20.5546875" style="132"/>
  </cols>
  <sheetData>
    <row r="1" spans="1:14" ht="12" x14ac:dyDescent="0.25">
      <c r="B1" s="133" t="s">
        <v>307</v>
      </c>
    </row>
    <row r="2" spans="1:14" ht="12" x14ac:dyDescent="0.25">
      <c r="B2" s="473" t="s">
        <v>626</v>
      </c>
      <c r="C2" s="473"/>
      <c r="D2" s="473"/>
      <c r="E2" s="473"/>
      <c r="F2" s="473"/>
      <c r="G2" s="473"/>
      <c r="H2" s="473"/>
      <c r="I2" s="473"/>
      <c r="J2" s="473"/>
      <c r="K2" s="473"/>
      <c r="L2" s="473"/>
    </row>
    <row r="3" spans="1:14" ht="12" x14ac:dyDescent="0.25">
      <c r="B3" s="473" t="s">
        <v>625</v>
      </c>
      <c r="C3" s="473"/>
      <c r="D3" s="473"/>
      <c r="E3" s="473"/>
      <c r="F3" s="473"/>
      <c r="G3" s="473"/>
      <c r="H3" s="473"/>
      <c r="I3" s="473"/>
      <c r="J3" s="473"/>
      <c r="K3" s="473"/>
      <c r="L3" s="473"/>
    </row>
    <row r="4" spans="1:14" ht="12" x14ac:dyDescent="0.25">
      <c r="B4" s="473" t="s">
        <v>308</v>
      </c>
      <c r="C4" s="473"/>
      <c r="D4" s="473"/>
      <c r="E4" s="473"/>
      <c r="F4" s="473"/>
      <c r="G4" s="473"/>
      <c r="H4" s="473"/>
      <c r="I4" s="473"/>
      <c r="J4" s="473"/>
      <c r="K4" s="473"/>
      <c r="L4" s="473"/>
    </row>
    <row r="5" spans="1:14" ht="22.95" customHeight="1" x14ac:dyDescent="0.25">
      <c r="B5" s="473" t="s">
        <v>627</v>
      </c>
      <c r="C5" s="473"/>
      <c r="D5" s="473"/>
      <c r="E5" s="473"/>
      <c r="F5" s="473"/>
      <c r="G5" s="473"/>
      <c r="H5" s="473"/>
      <c r="I5" s="473"/>
      <c r="J5" s="473"/>
      <c r="K5" s="473"/>
      <c r="L5" s="473"/>
    </row>
    <row r="6" spans="1:14" ht="12" x14ac:dyDescent="0.25">
      <c r="B6" s="134" t="s">
        <v>310</v>
      </c>
      <c r="C6" s="469"/>
      <c r="D6" s="469"/>
      <c r="E6" s="469"/>
      <c r="F6" s="469"/>
      <c r="G6" s="469"/>
      <c r="H6" s="469"/>
      <c r="I6" s="469"/>
      <c r="J6" s="469"/>
      <c r="K6" s="469"/>
      <c r="L6" s="469"/>
    </row>
    <row r="7" spans="1:14" ht="12" x14ac:dyDescent="0.25">
      <c r="B7" s="474" t="s">
        <v>628</v>
      </c>
      <c r="C7" s="474"/>
      <c r="D7" s="474"/>
      <c r="E7" s="474"/>
      <c r="F7" s="474"/>
      <c r="G7" s="474"/>
      <c r="H7" s="474"/>
      <c r="I7" s="474"/>
      <c r="J7" s="474"/>
      <c r="K7" s="474"/>
      <c r="L7" s="474"/>
    </row>
    <row r="8" spans="1:14" ht="12" x14ac:dyDescent="0.25">
      <c r="B8" s="134" t="s">
        <v>309</v>
      </c>
      <c r="C8" s="467"/>
      <c r="D8" s="468"/>
      <c r="E8" s="134"/>
      <c r="F8" s="134"/>
      <c r="G8" s="134"/>
      <c r="H8" s="134"/>
      <c r="I8" s="134"/>
      <c r="J8" s="134"/>
      <c r="K8" s="134"/>
      <c r="L8" s="134"/>
    </row>
    <row r="10" spans="1:14" ht="21.6" customHeight="1" x14ac:dyDescent="0.25">
      <c r="A10" s="476" t="s">
        <v>289</v>
      </c>
      <c r="B10" s="476" t="s">
        <v>290</v>
      </c>
      <c r="C10" s="476" t="s">
        <v>291</v>
      </c>
      <c r="D10" s="475" t="s">
        <v>303</v>
      </c>
      <c r="E10" s="475"/>
      <c r="F10" s="475"/>
      <c r="G10" s="475"/>
      <c r="H10" s="476" t="s">
        <v>292</v>
      </c>
      <c r="I10" s="476"/>
      <c r="J10" s="476"/>
      <c r="K10" s="475" t="s">
        <v>304</v>
      </c>
      <c r="L10" s="475" t="s">
        <v>305</v>
      </c>
    </row>
    <row r="11" spans="1:14" s="155" customFormat="1" ht="52.95" customHeight="1" x14ac:dyDescent="0.3">
      <c r="A11" s="476"/>
      <c r="B11" s="476"/>
      <c r="C11" s="476"/>
      <c r="D11" s="153" t="s">
        <v>293</v>
      </c>
      <c r="E11" s="154" t="s">
        <v>306</v>
      </c>
      <c r="F11" s="154" t="s">
        <v>294</v>
      </c>
      <c r="G11" s="154" t="s">
        <v>295</v>
      </c>
      <c r="H11" s="153" t="s">
        <v>293</v>
      </c>
      <c r="I11" s="153" t="s">
        <v>296</v>
      </c>
      <c r="J11" s="153" t="s">
        <v>297</v>
      </c>
      <c r="K11" s="475"/>
      <c r="L11" s="475"/>
    </row>
    <row r="12" spans="1:14" s="158" customFormat="1" ht="21.6" customHeight="1" x14ac:dyDescent="0.25">
      <c r="A12" s="156">
        <v>0</v>
      </c>
      <c r="B12" s="156">
        <v>1</v>
      </c>
      <c r="C12" s="156">
        <v>2</v>
      </c>
      <c r="D12" s="156" t="s">
        <v>298</v>
      </c>
      <c r="E12" s="156">
        <v>4</v>
      </c>
      <c r="F12" s="157">
        <v>5</v>
      </c>
      <c r="G12" s="157">
        <v>6</v>
      </c>
      <c r="H12" s="157" t="s">
        <v>299</v>
      </c>
      <c r="I12" s="157">
        <v>8</v>
      </c>
      <c r="J12" s="157">
        <v>9</v>
      </c>
      <c r="K12" s="157">
        <v>10</v>
      </c>
      <c r="L12" s="157" t="s">
        <v>300</v>
      </c>
    </row>
    <row r="13" spans="1:14" s="255" customFormat="1" ht="21.6" customHeight="1" x14ac:dyDescent="0.25">
      <c r="A13" s="264">
        <v>1</v>
      </c>
      <c r="B13" s="254">
        <f>'Export SMIS A NU SE ANEXA!!'!G2</f>
        <v>0</v>
      </c>
      <c r="C13" s="159">
        <f>'Export SMIS A NU SE ANEXA!!'!I2</f>
        <v>0</v>
      </c>
      <c r="D13" s="159">
        <f>E13+F13+G13</f>
        <v>0</v>
      </c>
      <c r="E13" s="159">
        <f>'Export SMIS A NU SE ANEXA!!'!AJ2</f>
        <v>0</v>
      </c>
      <c r="F13" s="159">
        <f>'Export SMIS A NU SE ANEXA!!'!AM2</f>
        <v>0</v>
      </c>
      <c r="G13" s="159">
        <f>'Export SMIS A NU SE ANEXA!!'!AD2</f>
        <v>0</v>
      </c>
      <c r="H13" s="159">
        <f>I13+J13</f>
        <v>0</v>
      </c>
      <c r="I13" s="159">
        <f>'Export SMIS A NU SE ANEXA!!'!S2</f>
        <v>0</v>
      </c>
      <c r="J13" s="159">
        <f>'Export SMIS A NU SE ANEXA!!'!X2</f>
        <v>0</v>
      </c>
      <c r="K13" s="159">
        <f>'Export SMIS A NU SE ANEXA!!'!Y2</f>
        <v>0</v>
      </c>
      <c r="L13" s="159">
        <f>D13+K13</f>
        <v>0</v>
      </c>
      <c r="M13" s="477">
        <f>'Export SMIS A NU SE ANEXA!!'!F2</f>
        <v>0</v>
      </c>
      <c r="N13" s="478"/>
    </row>
    <row r="14" spans="1:14" s="255" customFormat="1" ht="21.6" customHeight="1" x14ac:dyDescent="0.25">
      <c r="A14" s="264">
        <v>2</v>
      </c>
      <c r="B14" s="254">
        <f>'Export SMIS A NU SE ANEXA!!'!G3</f>
        <v>0</v>
      </c>
      <c r="C14" s="159">
        <f>'Export SMIS A NU SE ANEXA!!'!I3</f>
        <v>0</v>
      </c>
      <c r="D14" s="159">
        <f t="shared" ref="D14:D52" si="0">E14+F14+G14</f>
        <v>0</v>
      </c>
      <c r="E14" s="159">
        <f>'Export SMIS A NU SE ANEXA!!'!AJ3</f>
        <v>0</v>
      </c>
      <c r="F14" s="159">
        <f>'Export SMIS A NU SE ANEXA!!'!AM3</f>
        <v>0</v>
      </c>
      <c r="G14" s="159">
        <f>'Export SMIS A NU SE ANEXA!!'!AD3</f>
        <v>0</v>
      </c>
      <c r="H14" s="159">
        <f t="shared" ref="H14:H52" si="1">I14+J14</f>
        <v>0</v>
      </c>
      <c r="I14" s="159">
        <f>'Export SMIS A NU SE ANEXA!!'!S3</f>
        <v>0</v>
      </c>
      <c r="J14" s="159">
        <f>'Export SMIS A NU SE ANEXA!!'!X3</f>
        <v>0</v>
      </c>
      <c r="K14" s="159">
        <f>'Export SMIS A NU SE ANEXA!!'!Y3</f>
        <v>0</v>
      </c>
      <c r="L14" s="159">
        <f t="shared" ref="L14:L52" si="2">D14+K14</f>
        <v>0</v>
      </c>
      <c r="M14" s="477">
        <f>'Export SMIS A NU SE ANEXA!!'!F3</f>
        <v>0</v>
      </c>
      <c r="N14" s="478"/>
    </row>
    <row r="15" spans="1:14" s="255" customFormat="1" ht="21.6" customHeight="1" x14ac:dyDescent="0.25">
      <c r="A15" s="264">
        <v>3</v>
      </c>
      <c r="B15" s="254">
        <f>'Export SMIS A NU SE ANEXA!!'!G4</f>
        <v>0</v>
      </c>
      <c r="C15" s="159">
        <f>'Export SMIS A NU SE ANEXA!!'!I4</f>
        <v>0</v>
      </c>
      <c r="D15" s="159">
        <f t="shared" si="0"/>
        <v>0</v>
      </c>
      <c r="E15" s="159">
        <f>'Export SMIS A NU SE ANEXA!!'!AJ4</f>
        <v>0</v>
      </c>
      <c r="F15" s="159">
        <f>'Export SMIS A NU SE ANEXA!!'!AM4</f>
        <v>0</v>
      </c>
      <c r="G15" s="159">
        <f>'Export SMIS A NU SE ANEXA!!'!AD4</f>
        <v>0</v>
      </c>
      <c r="H15" s="159">
        <f t="shared" si="1"/>
        <v>0</v>
      </c>
      <c r="I15" s="159">
        <f>'Export SMIS A NU SE ANEXA!!'!S4</f>
        <v>0</v>
      </c>
      <c r="J15" s="159">
        <f>'Export SMIS A NU SE ANEXA!!'!X4</f>
        <v>0</v>
      </c>
      <c r="K15" s="159">
        <f>'Export SMIS A NU SE ANEXA!!'!Y4</f>
        <v>0</v>
      </c>
      <c r="L15" s="159">
        <f t="shared" si="2"/>
        <v>0</v>
      </c>
      <c r="M15" s="477">
        <f>'Export SMIS A NU SE ANEXA!!'!F4</f>
        <v>0</v>
      </c>
      <c r="N15" s="478"/>
    </row>
    <row r="16" spans="1:14" s="255" customFormat="1" ht="21.6" customHeight="1" x14ac:dyDescent="0.25">
      <c r="A16" s="264">
        <v>4</v>
      </c>
      <c r="B16" s="254">
        <f>'Export SMIS A NU SE ANEXA!!'!G5</f>
        <v>0</v>
      </c>
      <c r="C16" s="159">
        <f>'Export SMIS A NU SE ANEXA!!'!I5</f>
        <v>0</v>
      </c>
      <c r="D16" s="159">
        <f t="shared" si="0"/>
        <v>0</v>
      </c>
      <c r="E16" s="159">
        <f>'Export SMIS A NU SE ANEXA!!'!AJ5</f>
        <v>0</v>
      </c>
      <c r="F16" s="159">
        <f>'Export SMIS A NU SE ANEXA!!'!AM5</f>
        <v>0</v>
      </c>
      <c r="G16" s="159">
        <f>'Export SMIS A NU SE ANEXA!!'!AD5</f>
        <v>0</v>
      </c>
      <c r="H16" s="159">
        <f t="shared" si="1"/>
        <v>0</v>
      </c>
      <c r="I16" s="159">
        <f>'Export SMIS A NU SE ANEXA!!'!S5</f>
        <v>0</v>
      </c>
      <c r="J16" s="159">
        <f>'Export SMIS A NU SE ANEXA!!'!X5</f>
        <v>0</v>
      </c>
      <c r="K16" s="159">
        <f>'Export SMIS A NU SE ANEXA!!'!Y5</f>
        <v>0</v>
      </c>
      <c r="L16" s="159">
        <f t="shared" si="2"/>
        <v>0</v>
      </c>
      <c r="M16" s="477">
        <f>'Export SMIS A NU SE ANEXA!!'!F5</f>
        <v>0</v>
      </c>
      <c r="N16" s="478"/>
    </row>
    <row r="17" spans="1:14" s="255" customFormat="1" ht="21.6" customHeight="1" x14ac:dyDescent="0.25">
      <c r="A17" s="264">
        <v>5</v>
      </c>
      <c r="B17" s="254">
        <f>'Export SMIS A NU SE ANEXA!!'!G6</f>
        <v>0</v>
      </c>
      <c r="C17" s="159">
        <f>'Export SMIS A NU SE ANEXA!!'!I6</f>
        <v>0</v>
      </c>
      <c r="D17" s="159">
        <f t="shared" si="0"/>
        <v>0</v>
      </c>
      <c r="E17" s="159">
        <f>'Export SMIS A NU SE ANEXA!!'!AJ6</f>
        <v>0</v>
      </c>
      <c r="F17" s="159">
        <f>'Export SMIS A NU SE ANEXA!!'!AM6</f>
        <v>0</v>
      </c>
      <c r="G17" s="159">
        <f>'Export SMIS A NU SE ANEXA!!'!AD6</f>
        <v>0</v>
      </c>
      <c r="H17" s="159">
        <f t="shared" si="1"/>
        <v>0</v>
      </c>
      <c r="I17" s="159">
        <f>'Export SMIS A NU SE ANEXA!!'!S6</f>
        <v>0</v>
      </c>
      <c r="J17" s="159">
        <f>'Export SMIS A NU SE ANEXA!!'!X6</f>
        <v>0</v>
      </c>
      <c r="K17" s="159">
        <f>'Export SMIS A NU SE ANEXA!!'!Y6</f>
        <v>0</v>
      </c>
      <c r="L17" s="159">
        <f t="shared" si="2"/>
        <v>0</v>
      </c>
      <c r="M17" s="477">
        <f>'Export SMIS A NU SE ANEXA!!'!F6</f>
        <v>0</v>
      </c>
      <c r="N17" s="478"/>
    </row>
    <row r="18" spans="1:14" s="255" customFormat="1" ht="21.6" customHeight="1" x14ac:dyDescent="0.25">
      <c r="A18" s="264">
        <v>6</v>
      </c>
      <c r="B18" s="254">
        <f>'Export SMIS A NU SE ANEXA!!'!G7</f>
        <v>0</v>
      </c>
      <c r="C18" s="159">
        <f>'Export SMIS A NU SE ANEXA!!'!I7</f>
        <v>0</v>
      </c>
      <c r="D18" s="159">
        <f t="shared" si="0"/>
        <v>0</v>
      </c>
      <c r="E18" s="159">
        <f>'Export SMIS A NU SE ANEXA!!'!AJ7</f>
        <v>0</v>
      </c>
      <c r="F18" s="159">
        <f>'Export SMIS A NU SE ANEXA!!'!AM7</f>
        <v>0</v>
      </c>
      <c r="G18" s="159">
        <f>'Export SMIS A NU SE ANEXA!!'!AD7</f>
        <v>0</v>
      </c>
      <c r="H18" s="159">
        <f t="shared" si="1"/>
        <v>0</v>
      </c>
      <c r="I18" s="159">
        <f>'Export SMIS A NU SE ANEXA!!'!S7</f>
        <v>0</v>
      </c>
      <c r="J18" s="159">
        <f>'Export SMIS A NU SE ANEXA!!'!X7</f>
        <v>0</v>
      </c>
      <c r="K18" s="159">
        <f>'Export SMIS A NU SE ANEXA!!'!Y7</f>
        <v>0</v>
      </c>
      <c r="L18" s="159">
        <f t="shared" si="2"/>
        <v>0</v>
      </c>
      <c r="M18" s="477">
        <f>'Export SMIS A NU SE ANEXA!!'!F7</f>
        <v>0</v>
      </c>
      <c r="N18" s="478"/>
    </row>
    <row r="19" spans="1:14" s="255" customFormat="1" ht="21.6" customHeight="1" x14ac:dyDescent="0.25">
      <c r="A19" s="264">
        <v>7</v>
      </c>
      <c r="B19" s="254">
        <f>'Export SMIS A NU SE ANEXA!!'!G8</f>
        <v>0</v>
      </c>
      <c r="C19" s="159">
        <f>'Export SMIS A NU SE ANEXA!!'!I8</f>
        <v>0</v>
      </c>
      <c r="D19" s="159">
        <f t="shared" si="0"/>
        <v>0</v>
      </c>
      <c r="E19" s="159">
        <f>'Export SMIS A NU SE ANEXA!!'!AJ8</f>
        <v>0</v>
      </c>
      <c r="F19" s="159">
        <f>'Export SMIS A NU SE ANEXA!!'!AM8</f>
        <v>0</v>
      </c>
      <c r="G19" s="159">
        <f>'Export SMIS A NU SE ANEXA!!'!AD8</f>
        <v>0</v>
      </c>
      <c r="H19" s="159">
        <f t="shared" si="1"/>
        <v>0</v>
      </c>
      <c r="I19" s="159">
        <f>'Export SMIS A NU SE ANEXA!!'!S8</f>
        <v>0</v>
      </c>
      <c r="J19" s="159">
        <f>'Export SMIS A NU SE ANEXA!!'!X8</f>
        <v>0</v>
      </c>
      <c r="K19" s="159">
        <f>'Export SMIS A NU SE ANEXA!!'!Y8</f>
        <v>0</v>
      </c>
      <c r="L19" s="159">
        <f t="shared" si="2"/>
        <v>0</v>
      </c>
      <c r="M19" s="477">
        <f>'Export SMIS A NU SE ANEXA!!'!F8</f>
        <v>0</v>
      </c>
      <c r="N19" s="478"/>
    </row>
    <row r="20" spans="1:14" s="255" customFormat="1" ht="21.6" customHeight="1" x14ac:dyDescent="0.25">
      <c r="A20" s="264">
        <v>8</v>
      </c>
      <c r="B20" s="254">
        <f>'Export SMIS A NU SE ANEXA!!'!G9</f>
        <v>0</v>
      </c>
      <c r="C20" s="159">
        <f>'Export SMIS A NU SE ANEXA!!'!I9</f>
        <v>0</v>
      </c>
      <c r="D20" s="159">
        <f t="shared" si="0"/>
        <v>0</v>
      </c>
      <c r="E20" s="159">
        <f>'Export SMIS A NU SE ANEXA!!'!AJ9</f>
        <v>0</v>
      </c>
      <c r="F20" s="159">
        <f>'Export SMIS A NU SE ANEXA!!'!AM9</f>
        <v>0</v>
      </c>
      <c r="G20" s="159">
        <f>'Export SMIS A NU SE ANEXA!!'!AD9</f>
        <v>0</v>
      </c>
      <c r="H20" s="159">
        <f t="shared" si="1"/>
        <v>0</v>
      </c>
      <c r="I20" s="159">
        <f>'Export SMIS A NU SE ANEXA!!'!S9</f>
        <v>0</v>
      </c>
      <c r="J20" s="159">
        <f>'Export SMIS A NU SE ANEXA!!'!X9</f>
        <v>0</v>
      </c>
      <c r="K20" s="159">
        <f>'Export SMIS A NU SE ANEXA!!'!Y9</f>
        <v>0</v>
      </c>
      <c r="L20" s="159">
        <f t="shared" si="2"/>
        <v>0</v>
      </c>
      <c r="M20" s="477">
        <f>'Export SMIS A NU SE ANEXA!!'!F9</f>
        <v>0</v>
      </c>
      <c r="N20" s="478"/>
    </row>
    <row r="21" spans="1:14" s="255" customFormat="1" ht="21.6" customHeight="1" x14ac:dyDescent="0.25">
      <c r="A21" s="264">
        <v>9</v>
      </c>
      <c r="B21" s="254">
        <f>'Export SMIS A NU SE ANEXA!!'!G10</f>
        <v>0</v>
      </c>
      <c r="C21" s="159">
        <f>'Export SMIS A NU SE ANEXA!!'!I10</f>
        <v>0</v>
      </c>
      <c r="D21" s="159">
        <f t="shared" si="0"/>
        <v>0</v>
      </c>
      <c r="E21" s="159">
        <f>'Export SMIS A NU SE ANEXA!!'!AJ10</f>
        <v>0</v>
      </c>
      <c r="F21" s="159">
        <f>'Export SMIS A NU SE ANEXA!!'!AM10</f>
        <v>0</v>
      </c>
      <c r="G21" s="159">
        <f>'Export SMIS A NU SE ANEXA!!'!AD10</f>
        <v>0</v>
      </c>
      <c r="H21" s="159">
        <f t="shared" si="1"/>
        <v>0</v>
      </c>
      <c r="I21" s="159">
        <f>'Export SMIS A NU SE ANEXA!!'!S10</f>
        <v>0</v>
      </c>
      <c r="J21" s="159">
        <f>'Export SMIS A NU SE ANEXA!!'!X10</f>
        <v>0</v>
      </c>
      <c r="K21" s="159">
        <f>'Export SMIS A NU SE ANEXA!!'!Y10</f>
        <v>0</v>
      </c>
      <c r="L21" s="159">
        <f t="shared" si="2"/>
        <v>0</v>
      </c>
      <c r="M21" s="477">
        <f>'Export SMIS A NU SE ANEXA!!'!F10</f>
        <v>0</v>
      </c>
      <c r="N21" s="478"/>
    </row>
    <row r="22" spans="1:14" s="255" customFormat="1" ht="21.6" customHeight="1" x14ac:dyDescent="0.25">
      <c r="A22" s="264">
        <v>10</v>
      </c>
      <c r="B22" s="254">
        <f>'Export SMIS A NU SE ANEXA!!'!G11</f>
        <v>0</v>
      </c>
      <c r="C22" s="159">
        <f>'Export SMIS A NU SE ANEXA!!'!I11</f>
        <v>0</v>
      </c>
      <c r="D22" s="159">
        <f t="shared" si="0"/>
        <v>0</v>
      </c>
      <c r="E22" s="159">
        <f>'Export SMIS A NU SE ANEXA!!'!AJ11</f>
        <v>0</v>
      </c>
      <c r="F22" s="159">
        <f>'Export SMIS A NU SE ANEXA!!'!AM11</f>
        <v>0</v>
      </c>
      <c r="G22" s="159">
        <f>'Export SMIS A NU SE ANEXA!!'!AD11</f>
        <v>0</v>
      </c>
      <c r="H22" s="159">
        <f t="shared" si="1"/>
        <v>0</v>
      </c>
      <c r="I22" s="159">
        <f>'Export SMIS A NU SE ANEXA!!'!S11</f>
        <v>0</v>
      </c>
      <c r="J22" s="159">
        <f>'Export SMIS A NU SE ANEXA!!'!X11</f>
        <v>0</v>
      </c>
      <c r="K22" s="159">
        <f>'Export SMIS A NU SE ANEXA!!'!Y11</f>
        <v>0</v>
      </c>
      <c r="L22" s="159">
        <f t="shared" si="2"/>
        <v>0</v>
      </c>
      <c r="M22" s="477">
        <f>'Export SMIS A NU SE ANEXA!!'!F11</f>
        <v>0</v>
      </c>
      <c r="N22" s="478"/>
    </row>
    <row r="23" spans="1:14" s="255" customFormat="1" ht="21.6" customHeight="1" x14ac:dyDescent="0.25">
      <c r="A23" s="264">
        <v>11</v>
      </c>
      <c r="B23" s="254">
        <f>'Export SMIS A NU SE ANEXA!!'!G12</f>
        <v>0</v>
      </c>
      <c r="C23" s="159">
        <f>'Export SMIS A NU SE ANEXA!!'!I12</f>
        <v>0</v>
      </c>
      <c r="D23" s="159">
        <f t="shared" si="0"/>
        <v>0</v>
      </c>
      <c r="E23" s="159">
        <f>'Export SMIS A NU SE ANEXA!!'!AJ12</f>
        <v>0</v>
      </c>
      <c r="F23" s="159">
        <f>'Export SMIS A NU SE ANEXA!!'!AM12</f>
        <v>0</v>
      </c>
      <c r="G23" s="159">
        <f>'Export SMIS A NU SE ANEXA!!'!AD12</f>
        <v>0</v>
      </c>
      <c r="H23" s="159">
        <f t="shared" si="1"/>
        <v>0</v>
      </c>
      <c r="I23" s="159">
        <f>'Export SMIS A NU SE ANEXA!!'!S12</f>
        <v>0</v>
      </c>
      <c r="J23" s="159">
        <f>'Export SMIS A NU SE ANEXA!!'!X12</f>
        <v>0</v>
      </c>
      <c r="K23" s="159">
        <f>'Export SMIS A NU SE ANEXA!!'!Y12</f>
        <v>0</v>
      </c>
      <c r="L23" s="159">
        <f t="shared" si="2"/>
        <v>0</v>
      </c>
      <c r="M23" s="477">
        <f>'Export SMIS A NU SE ANEXA!!'!F12</f>
        <v>0</v>
      </c>
      <c r="N23" s="478"/>
    </row>
    <row r="24" spans="1:14" s="255" customFormat="1" ht="21.6" customHeight="1" x14ac:dyDescent="0.25">
      <c r="A24" s="264">
        <v>12</v>
      </c>
      <c r="B24" s="254">
        <f>'Export SMIS A NU SE ANEXA!!'!G13</f>
        <v>0</v>
      </c>
      <c r="C24" s="159">
        <f>'Export SMIS A NU SE ANEXA!!'!I13</f>
        <v>0</v>
      </c>
      <c r="D24" s="159">
        <f t="shared" si="0"/>
        <v>0</v>
      </c>
      <c r="E24" s="159">
        <f>'Export SMIS A NU SE ANEXA!!'!AJ13</f>
        <v>0</v>
      </c>
      <c r="F24" s="159">
        <f>'Export SMIS A NU SE ANEXA!!'!AM13</f>
        <v>0</v>
      </c>
      <c r="G24" s="159">
        <f>'Export SMIS A NU SE ANEXA!!'!AD13</f>
        <v>0</v>
      </c>
      <c r="H24" s="159">
        <f t="shared" si="1"/>
        <v>0</v>
      </c>
      <c r="I24" s="159">
        <f>'Export SMIS A NU SE ANEXA!!'!S13</f>
        <v>0</v>
      </c>
      <c r="J24" s="159">
        <f>'Export SMIS A NU SE ANEXA!!'!X13</f>
        <v>0</v>
      </c>
      <c r="K24" s="159">
        <f>'Export SMIS A NU SE ANEXA!!'!Y13</f>
        <v>0</v>
      </c>
      <c r="L24" s="159">
        <f t="shared" si="2"/>
        <v>0</v>
      </c>
      <c r="M24" s="477">
        <f>'Export SMIS A NU SE ANEXA!!'!F13</f>
        <v>0</v>
      </c>
      <c r="N24" s="478"/>
    </row>
    <row r="25" spans="1:14" s="255" customFormat="1" ht="21.6" customHeight="1" x14ac:dyDescent="0.25">
      <c r="A25" s="264">
        <v>13</v>
      </c>
      <c r="B25" s="254">
        <f>'Export SMIS A NU SE ANEXA!!'!G14</f>
        <v>0</v>
      </c>
      <c r="C25" s="159">
        <f>'Export SMIS A NU SE ANEXA!!'!I14</f>
        <v>0</v>
      </c>
      <c r="D25" s="159">
        <f t="shared" si="0"/>
        <v>0</v>
      </c>
      <c r="E25" s="159">
        <f>'Export SMIS A NU SE ANEXA!!'!AJ14</f>
        <v>0</v>
      </c>
      <c r="F25" s="159">
        <f>'Export SMIS A NU SE ANEXA!!'!AM14</f>
        <v>0</v>
      </c>
      <c r="G25" s="159">
        <f>'Export SMIS A NU SE ANEXA!!'!AD14</f>
        <v>0</v>
      </c>
      <c r="H25" s="159">
        <f t="shared" si="1"/>
        <v>0</v>
      </c>
      <c r="I25" s="159">
        <f>'Export SMIS A NU SE ANEXA!!'!S14</f>
        <v>0</v>
      </c>
      <c r="J25" s="159">
        <f>'Export SMIS A NU SE ANEXA!!'!X14</f>
        <v>0</v>
      </c>
      <c r="K25" s="159">
        <f>'Export SMIS A NU SE ANEXA!!'!Y14</f>
        <v>0</v>
      </c>
      <c r="L25" s="159">
        <f t="shared" si="2"/>
        <v>0</v>
      </c>
      <c r="M25" s="477">
        <f>'Export SMIS A NU SE ANEXA!!'!F14</f>
        <v>0</v>
      </c>
      <c r="N25" s="478"/>
    </row>
    <row r="26" spans="1:14" s="255" customFormat="1" ht="21.6" customHeight="1" x14ac:dyDescent="0.25">
      <c r="A26" s="264">
        <v>14</v>
      </c>
      <c r="B26" s="254">
        <f>'Export SMIS A NU SE ANEXA!!'!G15</f>
        <v>0</v>
      </c>
      <c r="C26" s="159">
        <f>'Export SMIS A NU SE ANEXA!!'!I15</f>
        <v>0</v>
      </c>
      <c r="D26" s="159">
        <f t="shared" si="0"/>
        <v>0</v>
      </c>
      <c r="E26" s="159">
        <f>'Export SMIS A NU SE ANEXA!!'!AJ15</f>
        <v>0</v>
      </c>
      <c r="F26" s="159">
        <f>'Export SMIS A NU SE ANEXA!!'!AM15</f>
        <v>0</v>
      </c>
      <c r="G26" s="159">
        <f>'Export SMIS A NU SE ANEXA!!'!AD15</f>
        <v>0</v>
      </c>
      <c r="H26" s="159">
        <f t="shared" si="1"/>
        <v>0</v>
      </c>
      <c r="I26" s="159">
        <f>'Export SMIS A NU SE ANEXA!!'!S15</f>
        <v>0</v>
      </c>
      <c r="J26" s="159">
        <f>'Export SMIS A NU SE ANEXA!!'!X15</f>
        <v>0</v>
      </c>
      <c r="K26" s="159">
        <f>'Export SMIS A NU SE ANEXA!!'!Y15</f>
        <v>0</v>
      </c>
      <c r="L26" s="159">
        <f t="shared" si="2"/>
        <v>0</v>
      </c>
      <c r="M26" s="477">
        <f>'Export SMIS A NU SE ANEXA!!'!F15</f>
        <v>0</v>
      </c>
      <c r="N26" s="478"/>
    </row>
    <row r="27" spans="1:14" s="255" customFormat="1" ht="21.6" customHeight="1" x14ac:dyDescent="0.25">
      <c r="A27" s="264">
        <v>15</v>
      </c>
      <c r="B27" s="254">
        <f>'Export SMIS A NU SE ANEXA!!'!G16</f>
        <v>0</v>
      </c>
      <c r="C27" s="159">
        <f>'Export SMIS A NU SE ANEXA!!'!I16</f>
        <v>0</v>
      </c>
      <c r="D27" s="159">
        <f t="shared" si="0"/>
        <v>0</v>
      </c>
      <c r="E27" s="159">
        <f>'Export SMIS A NU SE ANEXA!!'!AJ16</f>
        <v>0</v>
      </c>
      <c r="F27" s="159">
        <f>'Export SMIS A NU SE ANEXA!!'!AM16</f>
        <v>0</v>
      </c>
      <c r="G27" s="159">
        <f>'Export SMIS A NU SE ANEXA!!'!AD16</f>
        <v>0</v>
      </c>
      <c r="H27" s="159">
        <f t="shared" si="1"/>
        <v>0</v>
      </c>
      <c r="I27" s="159">
        <f>'Export SMIS A NU SE ANEXA!!'!S16</f>
        <v>0</v>
      </c>
      <c r="J27" s="159">
        <f>'Export SMIS A NU SE ANEXA!!'!X16</f>
        <v>0</v>
      </c>
      <c r="K27" s="159">
        <f>'Export SMIS A NU SE ANEXA!!'!Y16</f>
        <v>0</v>
      </c>
      <c r="L27" s="159">
        <f t="shared" si="2"/>
        <v>0</v>
      </c>
      <c r="M27" s="477">
        <f>'Export SMIS A NU SE ANEXA!!'!F16</f>
        <v>0</v>
      </c>
      <c r="N27" s="478"/>
    </row>
    <row r="28" spans="1:14" s="255" customFormat="1" ht="21.6" customHeight="1" x14ac:dyDescent="0.25">
      <c r="A28" s="264">
        <v>16</v>
      </c>
      <c r="B28" s="254">
        <f>'Export SMIS A NU SE ANEXA!!'!G17</f>
        <v>0</v>
      </c>
      <c r="C28" s="159">
        <f>'Export SMIS A NU SE ANEXA!!'!I17</f>
        <v>0</v>
      </c>
      <c r="D28" s="159">
        <f t="shared" si="0"/>
        <v>0</v>
      </c>
      <c r="E28" s="159">
        <f>'Export SMIS A NU SE ANEXA!!'!AJ17</f>
        <v>0</v>
      </c>
      <c r="F28" s="159">
        <f>'Export SMIS A NU SE ANEXA!!'!AM17</f>
        <v>0</v>
      </c>
      <c r="G28" s="159">
        <f>'Export SMIS A NU SE ANEXA!!'!AD17</f>
        <v>0</v>
      </c>
      <c r="H28" s="159">
        <f t="shared" si="1"/>
        <v>0</v>
      </c>
      <c r="I28" s="159">
        <f>'Export SMIS A NU SE ANEXA!!'!S17</f>
        <v>0</v>
      </c>
      <c r="J28" s="159">
        <f>'Export SMIS A NU SE ANEXA!!'!X17</f>
        <v>0</v>
      </c>
      <c r="K28" s="159">
        <f>'Export SMIS A NU SE ANEXA!!'!Y17</f>
        <v>0</v>
      </c>
      <c r="L28" s="159">
        <f t="shared" si="2"/>
        <v>0</v>
      </c>
      <c r="M28" s="477">
        <f>'Export SMIS A NU SE ANEXA!!'!F17</f>
        <v>0</v>
      </c>
      <c r="N28" s="478"/>
    </row>
    <row r="29" spans="1:14" s="255" customFormat="1" ht="21.6" customHeight="1" x14ac:dyDescent="0.25">
      <c r="A29" s="264">
        <v>17</v>
      </c>
      <c r="B29" s="254">
        <f>'Export SMIS A NU SE ANEXA!!'!G18</f>
        <v>0</v>
      </c>
      <c r="C29" s="159">
        <f>'Export SMIS A NU SE ANEXA!!'!I18</f>
        <v>0</v>
      </c>
      <c r="D29" s="159">
        <f t="shared" si="0"/>
        <v>0</v>
      </c>
      <c r="E29" s="159">
        <f>'Export SMIS A NU SE ANEXA!!'!AJ18</f>
        <v>0</v>
      </c>
      <c r="F29" s="159">
        <f>'Export SMIS A NU SE ANEXA!!'!AM18</f>
        <v>0</v>
      </c>
      <c r="G29" s="159">
        <f>'Export SMIS A NU SE ANEXA!!'!AD18</f>
        <v>0</v>
      </c>
      <c r="H29" s="159">
        <f t="shared" si="1"/>
        <v>0</v>
      </c>
      <c r="I29" s="159">
        <f>'Export SMIS A NU SE ANEXA!!'!S18</f>
        <v>0</v>
      </c>
      <c r="J29" s="159">
        <f>'Export SMIS A NU SE ANEXA!!'!X18</f>
        <v>0</v>
      </c>
      <c r="K29" s="159">
        <f>'Export SMIS A NU SE ANEXA!!'!Y18</f>
        <v>0</v>
      </c>
      <c r="L29" s="159">
        <f t="shared" si="2"/>
        <v>0</v>
      </c>
      <c r="M29" s="477">
        <f>'Export SMIS A NU SE ANEXA!!'!F18</f>
        <v>0</v>
      </c>
      <c r="N29" s="478"/>
    </row>
    <row r="30" spans="1:14" s="255" customFormat="1" ht="21.6" customHeight="1" x14ac:dyDescent="0.25">
      <c r="A30" s="264">
        <v>18</v>
      </c>
      <c r="B30" s="254">
        <f>'Export SMIS A NU SE ANEXA!!'!G19</f>
        <v>0</v>
      </c>
      <c r="C30" s="159">
        <f>'Export SMIS A NU SE ANEXA!!'!I19</f>
        <v>0</v>
      </c>
      <c r="D30" s="159">
        <f t="shared" si="0"/>
        <v>0</v>
      </c>
      <c r="E30" s="159">
        <f>'Export SMIS A NU SE ANEXA!!'!AJ19</f>
        <v>0</v>
      </c>
      <c r="F30" s="159">
        <f>'Export SMIS A NU SE ANEXA!!'!AM19</f>
        <v>0</v>
      </c>
      <c r="G30" s="159">
        <f>'Export SMIS A NU SE ANEXA!!'!AD19</f>
        <v>0</v>
      </c>
      <c r="H30" s="159">
        <f t="shared" si="1"/>
        <v>0</v>
      </c>
      <c r="I30" s="159">
        <f>'Export SMIS A NU SE ANEXA!!'!S19</f>
        <v>0</v>
      </c>
      <c r="J30" s="159">
        <f>'Export SMIS A NU SE ANEXA!!'!X19</f>
        <v>0</v>
      </c>
      <c r="K30" s="159">
        <f>'Export SMIS A NU SE ANEXA!!'!Y19</f>
        <v>0</v>
      </c>
      <c r="L30" s="159">
        <f t="shared" si="2"/>
        <v>0</v>
      </c>
      <c r="M30" s="477">
        <f>'Export SMIS A NU SE ANEXA!!'!F19</f>
        <v>0</v>
      </c>
      <c r="N30" s="478"/>
    </row>
    <row r="31" spans="1:14" s="255" customFormat="1" ht="21.6" customHeight="1" x14ac:dyDescent="0.25">
      <c r="A31" s="264">
        <v>19</v>
      </c>
      <c r="B31" s="254">
        <f>'Export SMIS A NU SE ANEXA!!'!G20</f>
        <v>0</v>
      </c>
      <c r="C31" s="159">
        <f>'Export SMIS A NU SE ANEXA!!'!I20</f>
        <v>0</v>
      </c>
      <c r="D31" s="159">
        <f t="shared" si="0"/>
        <v>0</v>
      </c>
      <c r="E31" s="159">
        <f>'Export SMIS A NU SE ANEXA!!'!AJ20</f>
        <v>0</v>
      </c>
      <c r="F31" s="159">
        <f>'Export SMIS A NU SE ANEXA!!'!AM20</f>
        <v>0</v>
      </c>
      <c r="G31" s="159">
        <f>'Export SMIS A NU SE ANEXA!!'!AD20</f>
        <v>0</v>
      </c>
      <c r="H31" s="159">
        <f t="shared" si="1"/>
        <v>0</v>
      </c>
      <c r="I31" s="159">
        <f>'Export SMIS A NU SE ANEXA!!'!S20</f>
        <v>0</v>
      </c>
      <c r="J31" s="159">
        <f>'Export SMIS A NU SE ANEXA!!'!X20</f>
        <v>0</v>
      </c>
      <c r="K31" s="159">
        <f>'Export SMIS A NU SE ANEXA!!'!Y20</f>
        <v>0</v>
      </c>
      <c r="L31" s="159">
        <f t="shared" si="2"/>
        <v>0</v>
      </c>
      <c r="M31" s="477">
        <f>'Export SMIS A NU SE ANEXA!!'!F20</f>
        <v>0</v>
      </c>
      <c r="N31" s="478"/>
    </row>
    <row r="32" spans="1:14" s="255" customFormat="1" ht="21.6" customHeight="1" x14ac:dyDescent="0.25">
      <c r="A32" s="264">
        <v>20</v>
      </c>
      <c r="B32" s="254">
        <f>'Export SMIS A NU SE ANEXA!!'!G21</f>
        <v>0</v>
      </c>
      <c r="C32" s="159">
        <f>'Export SMIS A NU SE ANEXA!!'!I21</f>
        <v>0</v>
      </c>
      <c r="D32" s="159">
        <f t="shared" si="0"/>
        <v>0</v>
      </c>
      <c r="E32" s="159">
        <f>'Export SMIS A NU SE ANEXA!!'!AJ21</f>
        <v>0</v>
      </c>
      <c r="F32" s="159">
        <f>'Export SMIS A NU SE ANEXA!!'!AM21</f>
        <v>0</v>
      </c>
      <c r="G32" s="159">
        <f>'Export SMIS A NU SE ANEXA!!'!AD21</f>
        <v>0</v>
      </c>
      <c r="H32" s="159">
        <f t="shared" si="1"/>
        <v>0</v>
      </c>
      <c r="I32" s="159">
        <f>'Export SMIS A NU SE ANEXA!!'!S21</f>
        <v>0</v>
      </c>
      <c r="J32" s="159">
        <f>'Export SMIS A NU SE ANEXA!!'!X21</f>
        <v>0</v>
      </c>
      <c r="K32" s="159">
        <f>'Export SMIS A NU SE ANEXA!!'!Y21</f>
        <v>0</v>
      </c>
      <c r="L32" s="159">
        <f t="shared" si="2"/>
        <v>0</v>
      </c>
      <c r="M32" s="477">
        <f>'Export SMIS A NU SE ANEXA!!'!F21</f>
        <v>0</v>
      </c>
      <c r="N32" s="478"/>
    </row>
    <row r="33" spans="1:14" s="255" customFormat="1" ht="21.6" customHeight="1" x14ac:dyDescent="0.25">
      <c r="A33" s="264">
        <v>21</v>
      </c>
      <c r="B33" s="254">
        <f>'Export SMIS A NU SE ANEXA!!'!G22</f>
        <v>0</v>
      </c>
      <c r="C33" s="159">
        <f>'Export SMIS A NU SE ANEXA!!'!I22</f>
        <v>0</v>
      </c>
      <c r="D33" s="159">
        <f t="shared" si="0"/>
        <v>0</v>
      </c>
      <c r="E33" s="159">
        <f>'Export SMIS A NU SE ANEXA!!'!AJ22</f>
        <v>0</v>
      </c>
      <c r="F33" s="159">
        <f>'Export SMIS A NU SE ANEXA!!'!AM22</f>
        <v>0</v>
      </c>
      <c r="G33" s="159">
        <f>'Export SMIS A NU SE ANEXA!!'!AD22</f>
        <v>0</v>
      </c>
      <c r="H33" s="159">
        <f t="shared" si="1"/>
        <v>0</v>
      </c>
      <c r="I33" s="159">
        <f>'Export SMIS A NU SE ANEXA!!'!S22</f>
        <v>0</v>
      </c>
      <c r="J33" s="159">
        <f>'Export SMIS A NU SE ANEXA!!'!X22</f>
        <v>0</v>
      </c>
      <c r="K33" s="159">
        <f>'Export SMIS A NU SE ANEXA!!'!Y22</f>
        <v>0</v>
      </c>
      <c r="L33" s="159">
        <f t="shared" si="2"/>
        <v>0</v>
      </c>
      <c r="M33" s="477">
        <f>'Export SMIS A NU SE ANEXA!!'!F22</f>
        <v>0</v>
      </c>
      <c r="N33" s="478"/>
    </row>
    <row r="34" spans="1:14" s="255" customFormat="1" ht="21.6" customHeight="1" x14ac:dyDescent="0.25">
      <c r="A34" s="264">
        <v>22</v>
      </c>
      <c r="B34" s="254">
        <f>'Export SMIS A NU SE ANEXA!!'!G23</f>
        <v>0</v>
      </c>
      <c r="C34" s="159">
        <f>'Export SMIS A NU SE ANEXA!!'!I23</f>
        <v>0</v>
      </c>
      <c r="D34" s="159">
        <f t="shared" si="0"/>
        <v>0</v>
      </c>
      <c r="E34" s="159">
        <f>'Export SMIS A NU SE ANEXA!!'!AJ23</f>
        <v>0</v>
      </c>
      <c r="F34" s="159">
        <f>'Export SMIS A NU SE ANEXA!!'!AM23</f>
        <v>0</v>
      </c>
      <c r="G34" s="159">
        <f>'Export SMIS A NU SE ANEXA!!'!AD23</f>
        <v>0</v>
      </c>
      <c r="H34" s="159">
        <f t="shared" si="1"/>
        <v>0</v>
      </c>
      <c r="I34" s="159">
        <f>'Export SMIS A NU SE ANEXA!!'!S23</f>
        <v>0</v>
      </c>
      <c r="J34" s="159">
        <f>'Export SMIS A NU SE ANEXA!!'!X23</f>
        <v>0</v>
      </c>
      <c r="K34" s="159">
        <f>'Export SMIS A NU SE ANEXA!!'!Y23</f>
        <v>0</v>
      </c>
      <c r="L34" s="159">
        <f t="shared" si="2"/>
        <v>0</v>
      </c>
      <c r="M34" s="477">
        <f>'Export SMIS A NU SE ANEXA!!'!F23</f>
        <v>0</v>
      </c>
      <c r="N34" s="478"/>
    </row>
    <row r="35" spans="1:14" s="255" customFormat="1" ht="21.6" customHeight="1" x14ac:dyDescent="0.25">
      <c r="A35" s="264">
        <v>23</v>
      </c>
      <c r="B35" s="254">
        <f>'Export SMIS A NU SE ANEXA!!'!G24</f>
        <v>0</v>
      </c>
      <c r="C35" s="159">
        <f>'Export SMIS A NU SE ANEXA!!'!I24</f>
        <v>0</v>
      </c>
      <c r="D35" s="159">
        <f t="shared" si="0"/>
        <v>0</v>
      </c>
      <c r="E35" s="159">
        <f>'Export SMIS A NU SE ANEXA!!'!AJ24</f>
        <v>0</v>
      </c>
      <c r="F35" s="159">
        <f>'Export SMIS A NU SE ANEXA!!'!AM24</f>
        <v>0</v>
      </c>
      <c r="G35" s="159">
        <f>'Export SMIS A NU SE ANEXA!!'!AD24</f>
        <v>0</v>
      </c>
      <c r="H35" s="159">
        <f t="shared" si="1"/>
        <v>0</v>
      </c>
      <c r="I35" s="159">
        <f>'Export SMIS A NU SE ANEXA!!'!S24</f>
        <v>0</v>
      </c>
      <c r="J35" s="159">
        <f>'Export SMIS A NU SE ANEXA!!'!X24</f>
        <v>0</v>
      </c>
      <c r="K35" s="159">
        <f>'Export SMIS A NU SE ANEXA!!'!Y24</f>
        <v>0</v>
      </c>
      <c r="L35" s="159">
        <f t="shared" si="2"/>
        <v>0</v>
      </c>
      <c r="M35" s="477">
        <f>'Export SMIS A NU SE ANEXA!!'!F24</f>
        <v>0</v>
      </c>
      <c r="N35" s="478"/>
    </row>
    <row r="36" spans="1:14" s="255" customFormat="1" ht="21.6" customHeight="1" x14ac:dyDescent="0.25">
      <c r="A36" s="264">
        <v>24</v>
      </c>
      <c r="B36" s="254">
        <f>'Export SMIS A NU SE ANEXA!!'!G25</f>
        <v>0</v>
      </c>
      <c r="C36" s="159">
        <f>'Export SMIS A NU SE ANEXA!!'!I25</f>
        <v>0</v>
      </c>
      <c r="D36" s="159">
        <f t="shared" si="0"/>
        <v>0</v>
      </c>
      <c r="E36" s="159">
        <f>'Export SMIS A NU SE ANEXA!!'!AJ25</f>
        <v>0</v>
      </c>
      <c r="F36" s="159">
        <f>'Export SMIS A NU SE ANEXA!!'!AM25</f>
        <v>0</v>
      </c>
      <c r="G36" s="159">
        <f>'Export SMIS A NU SE ANEXA!!'!AD25</f>
        <v>0</v>
      </c>
      <c r="H36" s="159">
        <f t="shared" si="1"/>
        <v>0</v>
      </c>
      <c r="I36" s="159">
        <f>'Export SMIS A NU SE ANEXA!!'!S25</f>
        <v>0</v>
      </c>
      <c r="J36" s="159">
        <f>'Export SMIS A NU SE ANEXA!!'!X25</f>
        <v>0</v>
      </c>
      <c r="K36" s="159">
        <f>'Export SMIS A NU SE ANEXA!!'!Y25</f>
        <v>0</v>
      </c>
      <c r="L36" s="159">
        <f t="shared" si="2"/>
        <v>0</v>
      </c>
      <c r="M36" s="477">
        <f>'Export SMIS A NU SE ANEXA!!'!F25</f>
        <v>0</v>
      </c>
      <c r="N36" s="478"/>
    </row>
    <row r="37" spans="1:14" s="255" customFormat="1" ht="21.6" customHeight="1" x14ac:dyDescent="0.25">
      <c r="A37" s="264">
        <v>25</v>
      </c>
      <c r="B37" s="254">
        <f>'Export SMIS A NU SE ANEXA!!'!G26</f>
        <v>0</v>
      </c>
      <c r="C37" s="159">
        <f>'Export SMIS A NU SE ANEXA!!'!I26</f>
        <v>0</v>
      </c>
      <c r="D37" s="159">
        <f t="shared" si="0"/>
        <v>0</v>
      </c>
      <c r="E37" s="159">
        <f>'Export SMIS A NU SE ANEXA!!'!AJ26</f>
        <v>0</v>
      </c>
      <c r="F37" s="159">
        <f>'Export SMIS A NU SE ANEXA!!'!AM26</f>
        <v>0</v>
      </c>
      <c r="G37" s="159">
        <f>'Export SMIS A NU SE ANEXA!!'!AD26</f>
        <v>0</v>
      </c>
      <c r="H37" s="159">
        <f t="shared" si="1"/>
        <v>0</v>
      </c>
      <c r="I37" s="159">
        <f>'Export SMIS A NU SE ANEXA!!'!S26</f>
        <v>0</v>
      </c>
      <c r="J37" s="159">
        <f>'Export SMIS A NU SE ANEXA!!'!X26</f>
        <v>0</v>
      </c>
      <c r="K37" s="159">
        <f>'Export SMIS A NU SE ANEXA!!'!Y26</f>
        <v>0</v>
      </c>
      <c r="L37" s="159">
        <f t="shared" si="2"/>
        <v>0</v>
      </c>
      <c r="M37" s="477">
        <f>'Export SMIS A NU SE ANEXA!!'!F26</f>
        <v>0</v>
      </c>
      <c r="N37" s="478"/>
    </row>
    <row r="38" spans="1:14" s="255" customFormat="1" ht="21.6" customHeight="1" x14ac:dyDescent="0.25">
      <c r="A38" s="264">
        <v>26</v>
      </c>
      <c r="B38" s="254">
        <f>'Export SMIS A NU SE ANEXA!!'!G27</f>
        <v>0</v>
      </c>
      <c r="C38" s="159">
        <f>'Export SMIS A NU SE ANEXA!!'!I27</f>
        <v>0</v>
      </c>
      <c r="D38" s="159">
        <f t="shared" si="0"/>
        <v>0</v>
      </c>
      <c r="E38" s="159">
        <f>'Export SMIS A NU SE ANEXA!!'!AJ27</f>
        <v>0</v>
      </c>
      <c r="F38" s="159">
        <f>'Export SMIS A NU SE ANEXA!!'!AM27</f>
        <v>0</v>
      </c>
      <c r="G38" s="159">
        <f>'Export SMIS A NU SE ANEXA!!'!AD27</f>
        <v>0</v>
      </c>
      <c r="H38" s="159">
        <f t="shared" si="1"/>
        <v>0</v>
      </c>
      <c r="I38" s="159">
        <f>'Export SMIS A NU SE ANEXA!!'!S27</f>
        <v>0</v>
      </c>
      <c r="J38" s="159">
        <f>'Export SMIS A NU SE ANEXA!!'!X27</f>
        <v>0</v>
      </c>
      <c r="K38" s="159">
        <f>'Export SMIS A NU SE ANEXA!!'!Y27</f>
        <v>0</v>
      </c>
      <c r="L38" s="159">
        <f t="shared" si="2"/>
        <v>0</v>
      </c>
      <c r="M38" s="477">
        <f>'Export SMIS A NU SE ANEXA!!'!F27</f>
        <v>0</v>
      </c>
      <c r="N38" s="478"/>
    </row>
    <row r="39" spans="1:14" s="255" customFormat="1" ht="21.6" customHeight="1" x14ac:dyDescent="0.25">
      <c r="A39" s="264">
        <v>27</v>
      </c>
      <c r="B39" s="254">
        <f>'Export SMIS A NU SE ANEXA!!'!G28</f>
        <v>0</v>
      </c>
      <c r="C39" s="159">
        <f>'Export SMIS A NU SE ANEXA!!'!I28</f>
        <v>0</v>
      </c>
      <c r="D39" s="159">
        <f t="shared" si="0"/>
        <v>0</v>
      </c>
      <c r="E39" s="159">
        <f>'Export SMIS A NU SE ANEXA!!'!AJ28</f>
        <v>0</v>
      </c>
      <c r="F39" s="159">
        <f>'Export SMIS A NU SE ANEXA!!'!AM28</f>
        <v>0</v>
      </c>
      <c r="G39" s="159">
        <f>'Export SMIS A NU SE ANEXA!!'!AD28</f>
        <v>0</v>
      </c>
      <c r="H39" s="159">
        <f t="shared" si="1"/>
        <v>0</v>
      </c>
      <c r="I39" s="159">
        <f>'Export SMIS A NU SE ANEXA!!'!S28</f>
        <v>0</v>
      </c>
      <c r="J39" s="159">
        <f>'Export SMIS A NU SE ANEXA!!'!X28</f>
        <v>0</v>
      </c>
      <c r="K39" s="159">
        <f>'Export SMIS A NU SE ANEXA!!'!Y28</f>
        <v>0</v>
      </c>
      <c r="L39" s="159">
        <f t="shared" si="2"/>
        <v>0</v>
      </c>
      <c r="M39" s="477">
        <f>'Export SMIS A NU SE ANEXA!!'!F28</f>
        <v>0</v>
      </c>
      <c r="N39" s="478"/>
    </row>
    <row r="40" spans="1:14" s="255" customFormat="1" ht="21.6" customHeight="1" x14ac:dyDescent="0.25">
      <c r="A40" s="264">
        <v>28</v>
      </c>
      <c r="B40" s="254">
        <f>'Export SMIS A NU SE ANEXA!!'!G29</f>
        <v>0</v>
      </c>
      <c r="C40" s="159">
        <f>'Export SMIS A NU SE ANEXA!!'!I29</f>
        <v>0</v>
      </c>
      <c r="D40" s="159">
        <f t="shared" si="0"/>
        <v>0</v>
      </c>
      <c r="E40" s="159">
        <f>'Export SMIS A NU SE ANEXA!!'!AJ29</f>
        <v>0</v>
      </c>
      <c r="F40" s="159">
        <f>'Export SMIS A NU SE ANEXA!!'!AM29</f>
        <v>0</v>
      </c>
      <c r="G40" s="159">
        <f>'Export SMIS A NU SE ANEXA!!'!AD29</f>
        <v>0</v>
      </c>
      <c r="H40" s="159">
        <f t="shared" si="1"/>
        <v>0</v>
      </c>
      <c r="I40" s="159">
        <f>'Export SMIS A NU SE ANEXA!!'!S29</f>
        <v>0</v>
      </c>
      <c r="J40" s="159">
        <f>'Export SMIS A NU SE ANEXA!!'!X29</f>
        <v>0</v>
      </c>
      <c r="K40" s="159">
        <f>'Export SMIS A NU SE ANEXA!!'!Y29</f>
        <v>0</v>
      </c>
      <c r="L40" s="159">
        <f t="shared" si="2"/>
        <v>0</v>
      </c>
      <c r="M40" s="477">
        <f>'Export SMIS A NU SE ANEXA!!'!F29</f>
        <v>0</v>
      </c>
      <c r="N40" s="478"/>
    </row>
    <row r="41" spans="1:14" s="255" customFormat="1" ht="21.6" customHeight="1" x14ac:dyDescent="0.25">
      <c r="A41" s="264">
        <v>29</v>
      </c>
      <c r="B41" s="254">
        <f>'Export SMIS A NU SE ANEXA!!'!G30</f>
        <v>0</v>
      </c>
      <c r="C41" s="159">
        <f>'Export SMIS A NU SE ANEXA!!'!I30</f>
        <v>0</v>
      </c>
      <c r="D41" s="159">
        <f t="shared" si="0"/>
        <v>0</v>
      </c>
      <c r="E41" s="159">
        <f>'Export SMIS A NU SE ANEXA!!'!AJ30</f>
        <v>0</v>
      </c>
      <c r="F41" s="159">
        <f>'Export SMIS A NU SE ANEXA!!'!AM30</f>
        <v>0</v>
      </c>
      <c r="G41" s="159">
        <f>'Export SMIS A NU SE ANEXA!!'!AD30</f>
        <v>0</v>
      </c>
      <c r="H41" s="159">
        <f t="shared" si="1"/>
        <v>0</v>
      </c>
      <c r="I41" s="159">
        <f>'Export SMIS A NU SE ANEXA!!'!S30</f>
        <v>0</v>
      </c>
      <c r="J41" s="159">
        <f>'Export SMIS A NU SE ANEXA!!'!X30</f>
        <v>0</v>
      </c>
      <c r="K41" s="159">
        <f>'Export SMIS A NU SE ANEXA!!'!Y30</f>
        <v>0</v>
      </c>
      <c r="L41" s="159">
        <f t="shared" si="2"/>
        <v>0</v>
      </c>
      <c r="M41" s="477">
        <f>'Export SMIS A NU SE ANEXA!!'!F30</f>
        <v>0</v>
      </c>
      <c r="N41" s="478"/>
    </row>
    <row r="42" spans="1:14" s="255" customFormat="1" ht="21.6" customHeight="1" x14ac:dyDescent="0.25">
      <c r="A42" s="264">
        <v>30</v>
      </c>
      <c r="B42" s="254">
        <f>'Export SMIS A NU SE ANEXA!!'!G31</f>
        <v>0</v>
      </c>
      <c r="C42" s="159">
        <f>'Export SMIS A NU SE ANEXA!!'!I31</f>
        <v>0</v>
      </c>
      <c r="D42" s="159">
        <f t="shared" si="0"/>
        <v>0</v>
      </c>
      <c r="E42" s="159">
        <f>'Export SMIS A NU SE ANEXA!!'!AJ31</f>
        <v>0</v>
      </c>
      <c r="F42" s="159">
        <f>'Export SMIS A NU SE ANEXA!!'!AM31</f>
        <v>0</v>
      </c>
      <c r="G42" s="159">
        <f>'Export SMIS A NU SE ANEXA!!'!AD31</f>
        <v>0</v>
      </c>
      <c r="H42" s="159">
        <f t="shared" si="1"/>
        <v>0</v>
      </c>
      <c r="I42" s="159">
        <f>'Export SMIS A NU SE ANEXA!!'!S31</f>
        <v>0</v>
      </c>
      <c r="J42" s="159">
        <f>'Export SMIS A NU SE ANEXA!!'!X31</f>
        <v>0</v>
      </c>
      <c r="K42" s="159">
        <f>'Export SMIS A NU SE ANEXA!!'!Y31</f>
        <v>0</v>
      </c>
      <c r="L42" s="159">
        <f t="shared" si="2"/>
        <v>0</v>
      </c>
      <c r="M42" s="477">
        <f>'Export SMIS A NU SE ANEXA!!'!F31</f>
        <v>0</v>
      </c>
      <c r="N42" s="478"/>
    </row>
    <row r="43" spans="1:14" s="255" customFormat="1" ht="21.6" customHeight="1" x14ac:dyDescent="0.25">
      <c r="A43" s="264">
        <v>31</v>
      </c>
      <c r="B43" s="254">
        <f>'Export SMIS A NU SE ANEXA!!'!G32</f>
        <v>0</v>
      </c>
      <c r="C43" s="159">
        <f>'Export SMIS A NU SE ANEXA!!'!I32</f>
        <v>0</v>
      </c>
      <c r="D43" s="159">
        <f t="shared" si="0"/>
        <v>0</v>
      </c>
      <c r="E43" s="159">
        <f>'Export SMIS A NU SE ANEXA!!'!AJ32</f>
        <v>0</v>
      </c>
      <c r="F43" s="159">
        <f>'Export SMIS A NU SE ANEXA!!'!AM32</f>
        <v>0</v>
      </c>
      <c r="G43" s="159">
        <f>'Export SMIS A NU SE ANEXA!!'!AD32</f>
        <v>0</v>
      </c>
      <c r="H43" s="159">
        <f t="shared" si="1"/>
        <v>0</v>
      </c>
      <c r="I43" s="159">
        <f>'Export SMIS A NU SE ANEXA!!'!S32</f>
        <v>0</v>
      </c>
      <c r="J43" s="159">
        <f>'Export SMIS A NU SE ANEXA!!'!X32</f>
        <v>0</v>
      </c>
      <c r="K43" s="159">
        <f>'Export SMIS A NU SE ANEXA!!'!Y32</f>
        <v>0</v>
      </c>
      <c r="L43" s="159">
        <f t="shared" si="2"/>
        <v>0</v>
      </c>
      <c r="M43" s="477">
        <f>'Export SMIS A NU SE ANEXA!!'!F32</f>
        <v>0</v>
      </c>
      <c r="N43" s="478"/>
    </row>
    <row r="44" spans="1:14" s="255" customFormat="1" ht="21.6" customHeight="1" x14ac:dyDescent="0.25">
      <c r="A44" s="264">
        <v>32</v>
      </c>
      <c r="B44" s="254">
        <f>'Export SMIS A NU SE ANEXA!!'!G33</f>
        <v>0</v>
      </c>
      <c r="C44" s="159">
        <f>'Export SMIS A NU SE ANEXA!!'!I33</f>
        <v>0</v>
      </c>
      <c r="D44" s="159">
        <f t="shared" si="0"/>
        <v>0</v>
      </c>
      <c r="E44" s="159">
        <f>'Export SMIS A NU SE ANEXA!!'!AJ33</f>
        <v>0</v>
      </c>
      <c r="F44" s="159">
        <f>'Export SMIS A NU SE ANEXA!!'!AM33</f>
        <v>0</v>
      </c>
      <c r="G44" s="159">
        <f>'Export SMIS A NU SE ANEXA!!'!AD33</f>
        <v>0</v>
      </c>
      <c r="H44" s="159">
        <f t="shared" si="1"/>
        <v>0</v>
      </c>
      <c r="I44" s="159">
        <f>'Export SMIS A NU SE ANEXA!!'!S33</f>
        <v>0</v>
      </c>
      <c r="J44" s="159">
        <f>'Export SMIS A NU SE ANEXA!!'!X33</f>
        <v>0</v>
      </c>
      <c r="K44" s="159">
        <f>'Export SMIS A NU SE ANEXA!!'!Y33</f>
        <v>0</v>
      </c>
      <c r="L44" s="159">
        <f t="shared" si="2"/>
        <v>0</v>
      </c>
      <c r="M44" s="477">
        <f>'Export SMIS A NU SE ANEXA!!'!F33</f>
        <v>0</v>
      </c>
      <c r="N44" s="478"/>
    </row>
    <row r="45" spans="1:14" s="255" customFormat="1" ht="21.6" customHeight="1" x14ac:dyDescent="0.25">
      <c r="A45" s="264">
        <v>33</v>
      </c>
      <c r="B45" s="254">
        <f>'Export SMIS A NU SE ANEXA!!'!G34</f>
        <v>0</v>
      </c>
      <c r="C45" s="159">
        <f>'Export SMIS A NU SE ANEXA!!'!I34</f>
        <v>0</v>
      </c>
      <c r="D45" s="159">
        <f t="shared" si="0"/>
        <v>0</v>
      </c>
      <c r="E45" s="159">
        <f>'Export SMIS A NU SE ANEXA!!'!AJ34</f>
        <v>0</v>
      </c>
      <c r="F45" s="159">
        <f>'Export SMIS A NU SE ANEXA!!'!AM34</f>
        <v>0</v>
      </c>
      <c r="G45" s="159">
        <f>'Export SMIS A NU SE ANEXA!!'!AD34</f>
        <v>0</v>
      </c>
      <c r="H45" s="159">
        <f t="shared" si="1"/>
        <v>0</v>
      </c>
      <c r="I45" s="159">
        <f>'Export SMIS A NU SE ANEXA!!'!S34</f>
        <v>0</v>
      </c>
      <c r="J45" s="159">
        <f>'Export SMIS A NU SE ANEXA!!'!X34</f>
        <v>0</v>
      </c>
      <c r="K45" s="159">
        <f>'Export SMIS A NU SE ANEXA!!'!Y34</f>
        <v>0</v>
      </c>
      <c r="L45" s="159">
        <f t="shared" si="2"/>
        <v>0</v>
      </c>
      <c r="M45" s="477">
        <f>'Export SMIS A NU SE ANEXA!!'!F34</f>
        <v>0</v>
      </c>
      <c r="N45" s="478"/>
    </row>
    <row r="46" spans="1:14" s="255" customFormat="1" ht="21.6" customHeight="1" x14ac:dyDescent="0.25">
      <c r="A46" s="264">
        <v>34</v>
      </c>
      <c r="B46" s="254">
        <f>'Export SMIS A NU SE ANEXA!!'!G35</f>
        <v>0</v>
      </c>
      <c r="C46" s="159">
        <f>'Export SMIS A NU SE ANEXA!!'!I35</f>
        <v>0</v>
      </c>
      <c r="D46" s="159">
        <f t="shared" si="0"/>
        <v>0</v>
      </c>
      <c r="E46" s="159">
        <f>'Export SMIS A NU SE ANEXA!!'!AJ35</f>
        <v>0</v>
      </c>
      <c r="F46" s="159">
        <f>'Export SMIS A NU SE ANEXA!!'!AM35</f>
        <v>0</v>
      </c>
      <c r="G46" s="159">
        <f>'Export SMIS A NU SE ANEXA!!'!AD35</f>
        <v>0</v>
      </c>
      <c r="H46" s="159">
        <f t="shared" si="1"/>
        <v>0</v>
      </c>
      <c r="I46" s="159">
        <f>'Export SMIS A NU SE ANEXA!!'!S35</f>
        <v>0</v>
      </c>
      <c r="J46" s="159">
        <f>'Export SMIS A NU SE ANEXA!!'!X35</f>
        <v>0</v>
      </c>
      <c r="K46" s="159">
        <f>'Export SMIS A NU SE ANEXA!!'!Y35</f>
        <v>0</v>
      </c>
      <c r="L46" s="159">
        <f t="shared" si="2"/>
        <v>0</v>
      </c>
      <c r="M46" s="477">
        <f>'Export SMIS A NU SE ANEXA!!'!F35</f>
        <v>0</v>
      </c>
      <c r="N46" s="478"/>
    </row>
    <row r="47" spans="1:14" s="255" customFormat="1" ht="21.6" customHeight="1" x14ac:dyDescent="0.25">
      <c r="A47" s="264">
        <v>35</v>
      </c>
      <c r="B47" s="254">
        <f>'Export SMIS A NU SE ANEXA!!'!G36</f>
        <v>0</v>
      </c>
      <c r="C47" s="159">
        <f>'Export SMIS A NU SE ANEXA!!'!I36</f>
        <v>0</v>
      </c>
      <c r="D47" s="159">
        <f t="shared" si="0"/>
        <v>0</v>
      </c>
      <c r="E47" s="159">
        <f>'Export SMIS A NU SE ANEXA!!'!AJ36</f>
        <v>0</v>
      </c>
      <c r="F47" s="159">
        <f>'Export SMIS A NU SE ANEXA!!'!AM36</f>
        <v>0</v>
      </c>
      <c r="G47" s="159">
        <f>'Export SMIS A NU SE ANEXA!!'!AD36</f>
        <v>0</v>
      </c>
      <c r="H47" s="159">
        <f t="shared" si="1"/>
        <v>0</v>
      </c>
      <c r="I47" s="159">
        <f>'Export SMIS A NU SE ANEXA!!'!S36</f>
        <v>0</v>
      </c>
      <c r="J47" s="159">
        <f>'Export SMIS A NU SE ANEXA!!'!X36</f>
        <v>0</v>
      </c>
      <c r="K47" s="159">
        <f>'Export SMIS A NU SE ANEXA!!'!Y36</f>
        <v>0</v>
      </c>
      <c r="L47" s="159">
        <f t="shared" si="2"/>
        <v>0</v>
      </c>
      <c r="M47" s="477">
        <f>'Export SMIS A NU SE ANEXA!!'!F36</f>
        <v>0</v>
      </c>
      <c r="N47" s="478"/>
    </row>
    <row r="48" spans="1:14" s="255" customFormat="1" ht="21.6" customHeight="1" x14ac:dyDescent="0.25">
      <c r="A48" s="264">
        <v>36</v>
      </c>
      <c r="B48" s="254">
        <f>'Export SMIS A NU SE ANEXA!!'!G37</f>
        <v>0</v>
      </c>
      <c r="C48" s="159">
        <f>'Export SMIS A NU SE ANEXA!!'!I37</f>
        <v>0</v>
      </c>
      <c r="D48" s="159">
        <f t="shared" si="0"/>
        <v>0</v>
      </c>
      <c r="E48" s="159">
        <f>'Export SMIS A NU SE ANEXA!!'!AJ37</f>
        <v>0</v>
      </c>
      <c r="F48" s="159">
        <f>'Export SMIS A NU SE ANEXA!!'!AM37</f>
        <v>0</v>
      </c>
      <c r="G48" s="159">
        <f>'Export SMIS A NU SE ANEXA!!'!AD37</f>
        <v>0</v>
      </c>
      <c r="H48" s="159">
        <f t="shared" si="1"/>
        <v>0</v>
      </c>
      <c r="I48" s="159">
        <f>'Export SMIS A NU SE ANEXA!!'!S37</f>
        <v>0</v>
      </c>
      <c r="J48" s="159">
        <f>'Export SMIS A NU SE ANEXA!!'!X37</f>
        <v>0</v>
      </c>
      <c r="K48" s="159">
        <f>'Export SMIS A NU SE ANEXA!!'!Y37</f>
        <v>0</v>
      </c>
      <c r="L48" s="159">
        <f t="shared" si="2"/>
        <v>0</v>
      </c>
      <c r="M48" s="477">
        <f>'Export SMIS A NU SE ANEXA!!'!F37</f>
        <v>0</v>
      </c>
      <c r="N48" s="478"/>
    </row>
    <row r="49" spans="1:14" s="255" customFormat="1" ht="21.6" customHeight="1" x14ac:dyDescent="0.25">
      <c r="A49" s="264">
        <v>37</v>
      </c>
      <c r="B49" s="254">
        <f>'Export SMIS A NU SE ANEXA!!'!G38</f>
        <v>0</v>
      </c>
      <c r="C49" s="159">
        <f>'Export SMIS A NU SE ANEXA!!'!I38</f>
        <v>0</v>
      </c>
      <c r="D49" s="159">
        <f t="shared" si="0"/>
        <v>0</v>
      </c>
      <c r="E49" s="159">
        <f>'Export SMIS A NU SE ANEXA!!'!AJ38</f>
        <v>0</v>
      </c>
      <c r="F49" s="159">
        <f>'Export SMIS A NU SE ANEXA!!'!AM38</f>
        <v>0</v>
      </c>
      <c r="G49" s="159">
        <f>'Export SMIS A NU SE ANEXA!!'!AD38</f>
        <v>0</v>
      </c>
      <c r="H49" s="159">
        <f t="shared" si="1"/>
        <v>0</v>
      </c>
      <c r="I49" s="159">
        <f>'Export SMIS A NU SE ANEXA!!'!S38</f>
        <v>0</v>
      </c>
      <c r="J49" s="159">
        <f>'Export SMIS A NU SE ANEXA!!'!X38</f>
        <v>0</v>
      </c>
      <c r="K49" s="159">
        <f>'Export SMIS A NU SE ANEXA!!'!Y38</f>
        <v>0</v>
      </c>
      <c r="L49" s="159">
        <f t="shared" si="2"/>
        <v>0</v>
      </c>
      <c r="M49" s="477">
        <f>'Export SMIS A NU SE ANEXA!!'!F38</f>
        <v>0</v>
      </c>
      <c r="N49" s="478"/>
    </row>
    <row r="50" spans="1:14" s="255" customFormat="1" ht="21.6" customHeight="1" x14ac:dyDescent="0.25">
      <c r="A50" s="264">
        <v>38</v>
      </c>
      <c r="B50" s="254">
        <f>'Export SMIS A NU SE ANEXA!!'!G39</f>
        <v>0</v>
      </c>
      <c r="C50" s="159">
        <f>'Export SMIS A NU SE ANEXA!!'!I39</f>
        <v>0</v>
      </c>
      <c r="D50" s="159">
        <f t="shared" si="0"/>
        <v>0</v>
      </c>
      <c r="E50" s="159">
        <f>'Export SMIS A NU SE ANEXA!!'!AJ39</f>
        <v>0</v>
      </c>
      <c r="F50" s="159">
        <f>'Export SMIS A NU SE ANEXA!!'!AM39</f>
        <v>0</v>
      </c>
      <c r="G50" s="159">
        <f>'Export SMIS A NU SE ANEXA!!'!AD39</f>
        <v>0</v>
      </c>
      <c r="H50" s="159">
        <f t="shared" si="1"/>
        <v>0</v>
      </c>
      <c r="I50" s="159">
        <f>'Export SMIS A NU SE ANEXA!!'!S39</f>
        <v>0</v>
      </c>
      <c r="J50" s="159">
        <f>'Export SMIS A NU SE ANEXA!!'!X39</f>
        <v>0</v>
      </c>
      <c r="K50" s="159">
        <f>'Export SMIS A NU SE ANEXA!!'!Y39</f>
        <v>0</v>
      </c>
      <c r="L50" s="159">
        <f t="shared" si="2"/>
        <v>0</v>
      </c>
      <c r="M50" s="477">
        <f>'Export SMIS A NU SE ANEXA!!'!F39</f>
        <v>0</v>
      </c>
      <c r="N50" s="478"/>
    </row>
    <row r="51" spans="1:14" s="255" customFormat="1" ht="21.6" customHeight="1" x14ac:dyDescent="0.25">
      <c r="A51" s="264">
        <v>39</v>
      </c>
      <c r="B51" s="254">
        <f>'Export SMIS A NU SE ANEXA!!'!G40</f>
        <v>0</v>
      </c>
      <c r="C51" s="159">
        <f>'Export SMIS A NU SE ANEXA!!'!I40</f>
        <v>0</v>
      </c>
      <c r="D51" s="159">
        <f t="shared" si="0"/>
        <v>0</v>
      </c>
      <c r="E51" s="159">
        <f>'Export SMIS A NU SE ANEXA!!'!AJ40</f>
        <v>0</v>
      </c>
      <c r="F51" s="159">
        <f>'Export SMIS A NU SE ANEXA!!'!AM40</f>
        <v>0</v>
      </c>
      <c r="G51" s="159">
        <f>'Export SMIS A NU SE ANEXA!!'!AD40</f>
        <v>0</v>
      </c>
      <c r="H51" s="159">
        <f t="shared" si="1"/>
        <v>0</v>
      </c>
      <c r="I51" s="159">
        <f>'Export SMIS A NU SE ANEXA!!'!S40</f>
        <v>0</v>
      </c>
      <c r="J51" s="159">
        <f>'Export SMIS A NU SE ANEXA!!'!X40</f>
        <v>0</v>
      </c>
      <c r="K51" s="159">
        <f>'Export SMIS A NU SE ANEXA!!'!Y40</f>
        <v>0</v>
      </c>
      <c r="L51" s="159">
        <f t="shared" si="2"/>
        <v>0</v>
      </c>
      <c r="M51" s="477">
        <f>'Export SMIS A NU SE ANEXA!!'!F40</f>
        <v>0</v>
      </c>
      <c r="N51" s="478"/>
    </row>
    <row r="52" spans="1:14" s="255" customFormat="1" ht="21.6" customHeight="1" x14ac:dyDescent="0.25">
      <c r="A52" s="264">
        <v>40</v>
      </c>
      <c r="B52" s="254">
        <f>'Export SMIS A NU SE ANEXA!!'!G41</f>
        <v>0</v>
      </c>
      <c r="C52" s="159">
        <f>'Export SMIS A NU SE ANEXA!!'!I41</f>
        <v>0</v>
      </c>
      <c r="D52" s="159">
        <f t="shared" si="0"/>
        <v>0</v>
      </c>
      <c r="E52" s="159">
        <f>'Export SMIS A NU SE ANEXA!!'!AJ41</f>
        <v>0</v>
      </c>
      <c r="F52" s="159">
        <f>'Export SMIS A NU SE ANEXA!!'!AM41</f>
        <v>0</v>
      </c>
      <c r="G52" s="159">
        <f>'Export SMIS A NU SE ANEXA!!'!AD41</f>
        <v>0</v>
      </c>
      <c r="H52" s="159">
        <f t="shared" si="1"/>
        <v>0</v>
      </c>
      <c r="I52" s="159">
        <f>'Export SMIS A NU SE ANEXA!!'!S41</f>
        <v>0</v>
      </c>
      <c r="J52" s="159">
        <f>'Export SMIS A NU SE ANEXA!!'!X41</f>
        <v>0</v>
      </c>
      <c r="K52" s="159">
        <f>'Export SMIS A NU SE ANEXA!!'!Y41</f>
        <v>0</v>
      </c>
      <c r="L52" s="159">
        <f t="shared" si="2"/>
        <v>0</v>
      </c>
      <c r="M52" s="477">
        <f>'Export SMIS A NU SE ANEXA!!'!F41</f>
        <v>0</v>
      </c>
      <c r="N52" s="478"/>
    </row>
    <row r="53" spans="1:14" s="255" customFormat="1" ht="21.6" customHeight="1" x14ac:dyDescent="0.25">
      <c r="A53" s="470" t="s">
        <v>0</v>
      </c>
      <c r="B53" s="471"/>
      <c r="C53" s="472"/>
      <c r="D53" s="123">
        <f>SUM(D13:D52)</f>
        <v>0</v>
      </c>
      <c r="E53" s="123">
        <f t="shared" ref="E53:L53" si="3">SUM(E13:E52)</f>
        <v>0</v>
      </c>
      <c r="F53" s="123">
        <f t="shared" si="3"/>
        <v>0</v>
      </c>
      <c r="G53" s="123">
        <f t="shared" si="3"/>
        <v>0</v>
      </c>
      <c r="H53" s="123">
        <f t="shared" si="3"/>
        <v>0</v>
      </c>
      <c r="I53" s="123">
        <f t="shared" si="3"/>
        <v>0</v>
      </c>
      <c r="J53" s="123">
        <f t="shared" si="3"/>
        <v>0</v>
      </c>
      <c r="K53" s="123">
        <f t="shared" si="3"/>
        <v>0</v>
      </c>
      <c r="L53" s="123">
        <f t="shared" si="3"/>
        <v>0</v>
      </c>
    </row>
    <row r="54" spans="1:14" s="255" customFormat="1" ht="25.95" customHeight="1" x14ac:dyDescent="0.25">
      <c r="D54" s="93" t="str">
        <f>IF(D53=Buget_cerere!E88,"OK","ERROR")</f>
        <v>OK</v>
      </c>
      <c r="E54" s="465" t="e">
        <f>IF(E53+F53=ROUND(Buget_cerere!C100,2),"OK","ERROR")</f>
        <v>#VALUE!</v>
      </c>
      <c r="F54" s="466" t="e">
        <f>IF(F53=Buget_cerere!#REF!,"OK","ERROR")</f>
        <v>#REF!</v>
      </c>
      <c r="G54" s="93" t="e">
        <f>IF(G53=ROUND(Buget_cerere!C96-Buget_cerere!C99,2),"OK","ERROR")</f>
        <v>#VALUE!</v>
      </c>
      <c r="H54" s="93" t="str">
        <f>IF(H53=Buget_cerere!D88+Buget_cerere!G88,"OK","ERROR")</f>
        <v>OK</v>
      </c>
      <c r="I54" s="93" t="str">
        <f>IF(I53=Buget_cerere!D88,"OK","ERROR")</f>
        <v>OK</v>
      </c>
      <c r="J54" s="93" t="str">
        <f>IF(J53=Buget_cerere!G88,"OK","ERROR")</f>
        <v>OK</v>
      </c>
      <c r="K54" s="93" t="str">
        <f>IF(K53=Buget_cerere!H88,"OK","ERROR")</f>
        <v>OK</v>
      </c>
      <c r="L54" s="93" t="str">
        <f>IF(L53=Buget_cerere!C93,"OK","ERROR")</f>
        <v>OK</v>
      </c>
    </row>
    <row r="55" spans="1:14" s="255" customFormat="1" ht="21.6" customHeight="1" x14ac:dyDescent="0.25"/>
  </sheetData>
  <sheetProtection algorithmName="SHA-512" hashValue="YyGoh/pCTDAKLIJqU8/qwufmQk61yci2UqONlRrSrKsxyLmfUW6Lo2OHbe9XjiRfRx07MSs0ddEGRVhXfs+kTw==" saltValue="pt2obnPkqC2+qHfcft20mQ==" spinCount="100000" sheet="1" objects="1" scenarios="1" formatColumns="0" formatRows="0"/>
  <mergeCells count="56">
    <mergeCell ref="M48:N48"/>
    <mergeCell ref="M49:N49"/>
    <mergeCell ref="M50:N50"/>
    <mergeCell ref="M51:N51"/>
    <mergeCell ref="M52:N52"/>
    <mergeCell ref="M43:N43"/>
    <mergeCell ref="M44:N44"/>
    <mergeCell ref="M45:N45"/>
    <mergeCell ref="M46:N46"/>
    <mergeCell ref="M47:N47"/>
    <mergeCell ref="M38:N38"/>
    <mergeCell ref="M39:N39"/>
    <mergeCell ref="M40:N40"/>
    <mergeCell ref="M41:N41"/>
    <mergeCell ref="M42:N42"/>
    <mergeCell ref="M33:N33"/>
    <mergeCell ref="M34:N34"/>
    <mergeCell ref="M35:N35"/>
    <mergeCell ref="M36:N36"/>
    <mergeCell ref="M37:N37"/>
    <mergeCell ref="M28:N28"/>
    <mergeCell ref="M29:N29"/>
    <mergeCell ref="M30:N30"/>
    <mergeCell ref="M31:N31"/>
    <mergeCell ref="M32:N32"/>
    <mergeCell ref="M23:N23"/>
    <mergeCell ref="M24:N24"/>
    <mergeCell ref="M25:N25"/>
    <mergeCell ref="M26:N26"/>
    <mergeCell ref="M27:N27"/>
    <mergeCell ref="M18:N18"/>
    <mergeCell ref="M19:N19"/>
    <mergeCell ref="M20:N20"/>
    <mergeCell ref="M21:N21"/>
    <mergeCell ref="M22:N22"/>
    <mergeCell ref="M13:N13"/>
    <mergeCell ref="M14:N14"/>
    <mergeCell ref="M15:N15"/>
    <mergeCell ref="M16:N16"/>
    <mergeCell ref="M17:N17"/>
    <mergeCell ref="B2:L2"/>
    <mergeCell ref="B4:L4"/>
    <mergeCell ref="B5:L5"/>
    <mergeCell ref="L10:L11"/>
    <mergeCell ref="A10:A11"/>
    <mergeCell ref="B10:B11"/>
    <mergeCell ref="C10:C11"/>
    <mergeCell ref="D10:G10"/>
    <mergeCell ref="H10:J10"/>
    <mergeCell ref="K10:K11"/>
    <mergeCell ref="E54:F54"/>
    <mergeCell ref="C8:D8"/>
    <mergeCell ref="C6:L6"/>
    <mergeCell ref="A53:C53"/>
    <mergeCell ref="B3:L3"/>
    <mergeCell ref="B7:L7"/>
  </mergeCells>
  <conditionalFormatting sqref="D54:E54 G54:L54">
    <cfRule type="cellIs" dxfId="0" priority="1" operator="equal">
      <formula>"error"</formula>
    </cfRule>
  </conditionalFormatting>
  <pageMargins left="0.2" right="0.2" top="0.5" bottom="0.25" header="0" footer="0"/>
  <pageSetup paperSize="9" fitToWidth="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EF0F0-0AA2-44C5-BB63-E079435FA7DA}">
  <dimension ref="A1:B135"/>
  <sheetViews>
    <sheetView topLeftCell="A83" workbookViewId="0">
      <selection activeCell="E99" sqref="E99"/>
    </sheetView>
  </sheetViews>
  <sheetFormatPr defaultColWidth="35.44140625" defaultRowHeight="13.8" x14ac:dyDescent="0.3"/>
  <cols>
    <col min="1" max="1" width="41.6640625" style="280" customWidth="1"/>
    <col min="2" max="2" width="51.33203125" style="280" customWidth="1"/>
    <col min="3" max="16384" width="35.44140625" style="280"/>
  </cols>
  <sheetData>
    <row r="1" spans="1:2" x14ac:dyDescent="0.3">
      <c r="A1" s="280" t="s">
        <v>504</v>
      </c>
      <c r="B1" s="280" t="s">
        <v>505</v>
      </c>
    </row>
    <row r="2" spans="1:2" x14ac:dyDescent="0.3">
      <c r="A2" s="280" t="s">
        <v>311</v>
      </c>
      <c r="B2" s="280" t="s">
        <v>506</v>
      </c>
    </row>
    <row r="3" spans="1:2" x14ac:dyDescent="0.3">
      <c r="A3" s="280" t="s">
        <v>311</v>
      </c>
      <c r="B3" s="280" t="s">
        <v>507</v>
      </c>
    </row>
    <row r="4" spans="1:2" x14ac:dyDescent="0.3">
      <c r="A4" s="280" t="s">
        <v>280</v>
      </c>
      <c r="B4" s="280" t="s">
        <v>281</v>
      </c>
    </row>
    <row r="5" spans="1:2" ht="41.4" x14ac:dyDescent="0.3">
      <c r="A5" s="280" t="s">
        <v>280</v>
      </c>
      <c r="B5" s="280" t="s">
        <v>508</v>
      </c>
    </row>
    <row r="6" spans="1:2" ht="27.6" x14ac:dyDescent="0.3">
      <c r="A6" s="280" t="s">
        <v>280</v>
      </c>
      <c r="B6" s="280" t="s">
        <v>509</v>
      </c>
    </row>
    <row r="7" spans="1:2" ht="27.6" x14ac:dyDescent="0.3">
      <c r="A7" s="280" t="s">
        <v>280</v>
      </c>
      <c r="B7" s="280" t="s">
        <v>510</v>
      </c>
    </row>
    <row r="8" spans="1:2" x14ac:dyDescent="0.3">
      <c r="A8" s="280" t="s">
        <v>313</v>
      </c>
      <c r="B8" s="280" t="s">
        <v>511</v>
      </c>
    </row>
    <row r="9" spans="1:2" ht="41.4" x14ac:dyDescent="0.3">
      <c r="A9" s="280" t="s">
        <v>512</v>
      </c>
      <c r="B9" s="280" t="s">
        <v>513</v>
      </c>
    </row>
    <row r="10" spans="1:2" x14ac:dyDescent="0.3">
      <c r="A10" s="280" t="s">
        <v>514</v>
      </c>
      <c r="B10" s="280" t="s">
        <v>515</v>
      </c>
    </row>
    <row r="11" spans="1:2" x14ac:dyDescent="0.3">
      <c r="A11" s="280" t="s">
        <v>516</v>
      </c>
      <c r="B11" s="280" t="s">
        <v>517</v>
      </c>
    </row>
    <row r="12" spans="1:2" ht="41.4" x14ac:dyDescent="0.3">
      <c r="A12" s="280" t="s">
        <v>301</v>
      </c>
      <c r="B12" s="280" t="s">
        <v>518</v>
      </c>
    </row>
    <row r="13" spans="1:2" ht="41.4" x14ac:dyDescent="0.3">
      <c r="A13" s="280" t="s">
        <v>301</v>
      </c>
      <c r="B13" s="280" t="s">
        <v>519</v>
      </c>
    </row>
    <row r="14" spans="1:2" ht="27.6" x14ac:dyDescent="0.3">
      <c r="A14" s="280" t="s">
        <v>301</v>
      </c>
      <c r="B14" s="280" t="s">
        <v>520</v>
      </c>
    </row>
    <row r="15" spans="1:2" ht="27.6" x14ac:dyDescent="0.3">
      <c r="A15" s="280" t="s">
        <v>301</v>
      </c>
      <c r="B15" s="280" t="s">
        <v>521</v>
      </c>
    </row>
    <row r="16" spans="1:2" ht="27.6" x14ac:dyDescent="0.3">
      <c r="A16" s="280" t="s">
        <v>301</v>
      </c>
      <c r="B16" s="280" t="s">
        <v>522</v>
      </c>
    </row>
    <row r="17" spans="1:2" x14ac:dyDescent="0.3">
      <c r="A17" s="280" t="s">
        <v>301</v>
      </c>
      <c r="B17" s="280" t="s">
        <v>523</v>
      </c>
    </row>
    <row r="18" spans="1:2" ht="41.4" x14ac:dyDescent="0.3">
      <c r="A18" s="280" t="s">
        <v>301</v>
      </c>
      <c r="B18" s="280" t="s">
        <v>524</v>
      </c>
    </row>
    <row r="19" spans="1:2" ht="27.6" x14ac:dyDescent="0.3">
      <c r="A19" s="280" t="s">
        <v>301</v>
      </c>
      <c r="B19" s="280" t="s">
        <v>525</v>
      </c>
    </row>
    <row r="20" spans="1:2" ht="27.6" x14ac:dyDescent="0.3">
      <c r="A20" s="280" t="s">
        <v>301</v>
      </c>
      <c r="B20" s="280" t="s">
        <v>526</v>
      </c>
    </row>
    <row r="21" spans="1:2" ht="41.4" x14ac:dyDescent="0.3">
      <c r="A21" s="280" t="s">
        <v>301</v>
      </c>
      <c r="B21" s="280" t="s">
        <v>527</v>
      </c>
    </row>
    <row r="22" spans="1:2" ht="27.6" x14ac:dyDescent="0.3">
      <c r="A22" s="280" t="s">
        <v>302</v>
      </c>
      <c r="B22" s="280" t="s">
        <v>528</v>
      </c>
    </row>
    <row r="23" spans="1:2" x14ac:dyDescent="0.3">
      <c r="A23" s="280" t="s">
        <v>286</v>
      </c>
      <c r="B23" s="280" t="s">
        <v>529</v>
      </c>
    </row>
    <row r="24" spans="1:2" x14ac:dyDescent="0.3">
      <c r="A24" s="280" t="s">
        <v>286</v>
      </c>
      <c r="B24" s="280" t="s">
        <v>479</v>
      </c>
    </row>
    <row r="25" spans="1:2" x14ac:dyDescent="0.3">
      <c r="A25" s="280" t="s">
        <v>286</v>
      </c>
      <c r="B25" s="280" t="s">
        <v>530</v>
      </c>
    </row>
    <row r="26" spans="1:2" x14ac:dyDescent="0.3">
      <c r="A26" s="280" t="s">
        <v>321</v>
      </c>
      <c r="B26" s="280" t="s">
        <v>531</v>
      </c>
    </row>
    <row r="27" spans="1:2" ht="27.6" x14ac:dyDescent="0.3">
      <c r="A27" s="280" t="s">
        <v>246</v>
      </c>
      <c r="B27" s="280" t="s">
        <v>532</v>
      </c>
    </row>
    <row r="28" spans="1:2" x14ac:dyDescent="0.3">
      <c r="A28" s="280" t="s">
        <v>246</v>
      </c>
      <c r="B28" s="280" t="s">
        <v>533</v>
      </c>
    </row>
    <row r="29" spans="1:2" ht="27.6" x14ac:dyDescent="0.3">
      <c r="A29" s="280" t="s">
        <v>246</v>
      </c>
      <c r="B29" s="280" t="s">
        <v>534</v>
      </c>
    </row>
    <row r="30" spans="1:2" x14ac:dyDescent="0.3">
      <c r="A30" s="280" t="s">
        <v>246</v>
      </c>
      <c r="B30" s="280" t="s">
        <v>535</v>
      </c>
    </row>
    <row r="31" spans="1:2" x14ac:dyDescent="0.3">
      <c r="A31" s="280" t="s">
        <v>246</v>
      </c>
      <c r="B31" s="280" t="s">
        <v>536</v>
      </c>
    </row>
    <row r="32" spans="1:2" x14ac:dyDescent="0.3">
      <c r="A32" s="280" t="s">
        <v>246</v>
      </c>
      <c r="B32" s="280" t="s">
        <v>537</v>
      </c>
    </row>
    <row r="33" spans="1:2" ht="41.4" x14ac:dyDescent="0.3">
      <c r="A33" s="280" t="s">
        <v>246</v>
      </c>
      <c r="B33" s="280" t="s">
        <v>538</v>
      </c>
    </row>
    <row r="34" spans="1:2" x14ac:dyDescent="0.3">
      <c r="A34" s="280" t="s">
        <v>246</v>
      </c>
      <c r="B34" s="280" t="s">
        <v>539</v>
      </c>
    </row>
    <row r="35" spans="1:2" x14ac:dyDescent="0.3">
      <c r="A35" s="280" t="s">
        <v>246</v>
      </c>
      <c r="B35" s="280" t="s">
        <v>540</v>
      </c>
    </row>
    <row r="36" spans="1:2" ht="27.6" x14ac:dyDescent="0.3">
      <c r="A36" s="280" t="s">
        <v>246</v>
      </c>
      <c r="B36" s="280" t="s">
        <v>541</v>
      </c>
    </row>
    <row r="37" spans="1:2" ht="27.6" x14ac:dyDescent="0.3">
      <c r="A37" s="280" t="s">
        <v>246</v>
      </c>
      <c r="B37" s="280" t="s">
        <v>542</v>
      </c>
    </row>
    <row r="38" spans="1:2" x14ac:dyDescent="0.3">
      <c r="A38" s="280" t="s">
        <v>246</v>
      </c>
      <c r="B38" s="280" t="s">
        <v>543</v>
      </c>
    </row>
    <row r="39" spans="1:2" ht="27.6" x14ac:dyDescent="0.3">
      <c r="A39" s="280" t="s">
        <v>246</v>
      </c>
      <c r="B39" s="280" t="s">
        <v>544</v>
      </c>
    </row>
    <row r="40" spans="1:2" x14ac:dyDescent="0.3">
      <c r="A40" s="280" t="s">
        <v>246</v>
      </c>
      <c r="B40" s="280" t="s">
        <v>501</v>
      </c>
    </row>
    <row r="41" spans="1:2" ht="27.6" x14ac:dyDescent="0.3">
      <c r="A41" s="280" t="s">
        <v>246</v>
      </c>
      <c r="B41" s="280" t="s">
        <v>545</v>
      </c>
    </row>
    <row r="42" spans="1:2" ht="27.6" x14ac:dyDescent="0.3">
      <c r="A42" s="280" t="s">
        <v>246</v>
      </c>
      <c r="B42" s="280" t="s">
        <v>546</v>
      </c>
    </row>
    <row r="43" spans="1:2" x14ac:dyDescent="0.3">
      <c r="A43" s="280" t="s">
        <v>246</v>
      </c>
      <c r="B43" s="280" t="s">
        <v>547</v>
      </c>
    </row>
    <row r="44" spans="1:2" ht="27.6" x14ac:dyDescent="0.3">
      <c r="A44" s="280" t="s">
        <v>246</v>
      </c>
      <c r="B44" s="280" t="s">
        <v>548</v>
      </c>
    </row>
    <row r="45" spans="1:2" ht="27.6" x14ac:dyDescent="0.3">
      <c r="A45" s="280" t="s">
        <v>246</v>
      </c>
      <c r="B45" s="280" t="s">
        <v>549</v>
      </c>
    </row>
    <row r="46" spans="1:2" ht="27.6" x14ac:dyDescent="0.3">
      <c r="A46" s="280" t="s">
        <v>246</v>
      </c>
      <c r="B46" s="280" t="s">
        <v>550</v>
      </c>
    </row>
    <row r="47" spans="1:2" ht="27.6" x14ac:dyDescent="0.3">
      <c r="A47" s="280" t="s">
        <v>246</v>
      </c>
      <c r="B47" s="280" t="s">
        <v>551</v>
      </c>
    </row>
    <row r="48" spans="1:2" x14ac:dyDescent="0.3">
      <c r="A48" s="280" t="s">
        <v>552</v>
      </c>
      <c r="B48" s="280" t="s">
        <v>553</v>
      </c>
    </row>
    <row r="49" spans="1:2" x14ac:dyDescent="0.3">
      <c r="A49" s="280" t="s">
        <v>554</v>
      </c>
      <c r="B49" s="280" t="s">
        <v>555</v>
      </c>
    </row>
    <row r="50" spans="1:2" x14ac:dyDescent="0.3">
      <c r="A50" s="280" t="s">
        <v>554</v>
      </c>
      <c r="B50" s="280" t="s">
        <v>556</v>
      </c>
    </row>
    <row r="51" spans="1:2" x14ac:dyDescent="0.3">
      <c r="A51" s="280" t="s">
        <v>248</v>
      </c>
      <c r="B51" s="280" t="s">
        <v>482</v>
      </c>
    </row>
    <row r="52" spans="1:2" ht="27.6" x14ac:dyDescent="0.3">
      <c r="A52" s="280" t="s">
        <v>248</v>
      </c>
      <c r="B52" s="280" t="s">
        <v>557</v>
      </c>
    </row>
    <row r="53" spans="1:2" x14ac:dyDescent="0.3">
      <c r="A53" s="280" t="s">
        <v>248</v>
      </c>
      <c r="B53" s="280" t="s">
        <v>483</v>
      </c>
    </row>
    <row r="54" spans="1:2" ht="27.6" x14ac:dyDescent="0.3">
      <c r="A54" s="280" t="s">
        <v>248</v>
      </c>
      <c r="B54" s="280" t="s">
        <v>558</v>
      </c>
    </row>
    <row r="55" spans="1:2" x14ac:dyDescent="0.3">
      <c r="A55" s="280" t="s">
        <v>248</v>
      </c>
      <c r="B55" s="280" t="s">
        <v>484</v>
      </c>
    </row>
    <row r="56" spans="1:2" x14ac:dyDescent="0.3">
      <c r="A56" s="280" t="s">
        <v>248</v>
      </c>
      <c r="B56" s="280" t="s">
        <v>559</v>
      </c>
    </row>
    <row r="57" spans="1:2" ht="27.6" x14ac:dyDescent="0.3">
      <c r="A57" s="280" t="s">
        <v>248</v>
      </c>
      <c r="B57" s="280" t="s">
        <v>560</v>
      </c>
    </row>
    <row r="58" spans="1:2" ht="27.6" x14ac:dyDescent="0.3">
      <c r="A58" s="280" t="s">
        <v>248</v>
      </c>
      <c r="B58" s="280" t="s">
        <v>485</v>
      </c>
    </row>
    <row r="59" spans="1:2" x14ac:dyDescent="0.3">
      <c r="A59" s="280" t="s">
        <v>248</v>
      </c>
      <c r="B59" s="280" t="s">
        <v>486</v>
      </c>
    </row>
    <row r="60" spans="1:2" x14ac:dyDescent="0.3">
      <c r="A60" s="280" t="s">
        <v>248</v>
      </c>
      <c r="B60" s="280" t="s">
        <v>487</v>
      </c>
    </row>
    <row r="61" spans="1:2" x14ac:dyDescent="0.3">
      <c r="A61" s="280" t="s">
        <v>248</v>
      </c>
      <c r="B61" s="280" t="s">
        <v>488</v>
      </c>
    </row>
    <row r="62" spans="1:2" x14ac:dyDescent="0.3">
      <c r="A62" s="280" t="s">
        <v>248</v>
      </c>
      <c r="B62" s="280" t="s">
        <v>561</v>
      </c>
    </row>
    <row r="63" spans="1:2" x14ac:dyDescent="0.3">
      <c r="A63" s="280" t="s">
        <v>248</v>
      </c>
      <c r="B63" s="280" t="s">
        <v>562</v>
      </c>
    </row>
    <row r="64" spans="1:2" x14ac:dyDescent="0.3">
      <c r="A64" s="280" t="s">
        <v>248</v>
      </c>
      <c r="B64" s="280" t="s">
        <v>433</v>
      </c>
    </row>
    <row r="65" spans="1:2" x14ac:dyDescent="0.3">
      <c r="A65" s="280" t="s">
        <v>248</v>
      </c>
      <c r="B65" s="280" t="s">
        <v>563</v>
      </c>
    </row>
    <row r="66" spans="1:2" ht="27.6" x14ac:dyDescent="0.3">
      <c r="A66" s="280" t="s">
        <v>248</v>
      </c>
      <c r="B66" s="280" t="s">
        <v>564</v>
      </c>
    </row>
    <row r="67" spans="1:2" ht="27.6" x14ac:dyDescent="0.3">
      <c r="A67" s="280" t="s">
        <v>248</v>
      </c>
      <c r="B67" s="280" t="s">
        <v>565</v>
      </c>
    </row>
    <row r="68" spans="1:2" x14ac:dyDescent="0.3">
      <c r="A68" s="280" t="s">
        <v>253</v>
      </c>
      <c r="B68" s="280" t="s">
        <v>489</v>
      </c>
    </row>
    <row r="69" spans="1:2" x14ac:dyDescent="0.3">
      <c r="A69" s="280" t="s">
        <v>253</v>
      </c>
      <c r="B69" s="280" t="s">
        <v>490</v>
      </c>
    </row>
    <row r="70" spans="1:2" x14ac:dyDescent="0.3">
      <c r="A70" s="280" t="s">
        <v>253</v>
      </c>
      <c r="B70" s="280" t="s">
        <v>491</v>
      </c>
    </row>
    <row r="71" spans="1:2" ht="27.6" x14ac:dyDescent="0.3">
      <c r="A71" s="280" t="s">
        <v>253</v>
      </c>
      <c r="B71" s="280" t="s">
        <v>492</v>
      </c>
    </row>
    <row r="72" spans="1:2" x14ac:dyDescent="0.3">
      <c r="A72" s="280" t="s">
        <v>253</v>
      </c>
      <c r="B72" s="280" t="s">
        <v>566</v>
      </c>
    </row>
    <row r="73" spans="1:2" ht="27.6" x14ac:dyDescent="0.3">
      <c r="A73" s="280" t="s">
        <v>253</v>
      </c>
      <c r="B73" s="280" t="s">
        <v>567</v>
      </c>
    </row>
    <row r="74" spans="1:2" x14ac:dyDescent="0.3">
      <c r="A74" s="280" t="s">
        <v>253</v>
      </c>
      <c r="B74" s="280" t="s">
        <v>568</v>
      </c>
    </row>
    <row r="75" spans="1:2" x14ac:dyDescent="0.3">
      <c r="A75" s="280" t="s">
        <v>253</v>
      </c>
      <c r="B75" s="280" t="s">
        <v>569</v>
      </c>
    </row>
    <row r="76" spans="1:2" ht="27.6" x14ac:dyDescent="0.3">
      <c r="A76" s="280" t="s">
        <v>253</v>
      </c>
      <c r="B76" s="280" t="s">
        <v>493</v>
      </c>
    </row>
    <row r="77" spans="1:2" ht="27.6" x14ac:dyDescent="0.3">
      <c r="A77" s="280" t="s">
        <v>253</v>
      </c>
      <c r="B77" s="280" t="s">
        <v>494</v>
      </c>
    </row>
    <row r="78" spans="1:2" ht="27.6" x14ac:dyDescent="0.3">
      <c r="A78" s="280" t="s">
        <v>253</v>
      </c>
      <c r="B78" s="280" t="s">
        <v>495</v>
      </c>
    </row>
    <row r="79" spans="1:2" x14ac:dyDescent="0.3">
      <c r="A79" s="280" t="s">
        <v>253</v>
      </c>
      <c r="B79" s="280" t="s">
        <v>496</v>
      </c>
    </row>
    <row r="80" spans="1:2" x14ac:dyDescent="0.3">
      <c r="A80" s="280" t="s">
        <v>253</v>
      </c>
      <c r="B80" s="280" t="s">
        <v>570</v>
      </c>
    </row>
    <row r="81" spans="1:2" x14ac:dyDescent="0.3">
      <c r="A81" s="280" t="s">
        <v>253</v>
      </c>
      <c r="B81" s="280" t="s">
        <v>571</v>
      </c>
    </row>
    <row r="82" spans="1:2" x14ac:dyDescent="0.3">
      <c r="A82" s="280" t="s">
        <v>253</v>
      </c>
      <c r="B82" s="280" t="s">
        <v>497</v>
      </c>
    </row>
    <row r="83" spans="1:2" x14ac:dyDescent="0.3">
      <c r="A83" s="280" t="s">
        <v>253</v>
      </c>
      <c r="B83" s="280" t="s">
        <v>498</v>
      </c>
    </row>
    <row r="84" spans="1:2" ht="27.6" x14ac:dyDescent="0.3">
      <c r="A84" s="280" t="s">
        <v>253</v>
      </c>
      <c r="B84" s="280" t="s">
        <v>352</v>
      </c>
    </row>
    <row r="85" spans="1:2" x14ac:dyDescent="0.3">
      <c r="A85" s="280" t="s">
        <v>253</v>
      </c>
      <c r="B85" s="280" t="s">
        <v>339</v>
      </c>
    </row>
    <row r="86" spans="1:2" x14ac:dyDescent="0.3">
      <c r="A86" s="280" t="s">
        <v>253</v>
      </c>
      <c r="B86" s="280" t="s">
        <v>351</v>
      </c>
    </row>
    <row r="87" spans="1:2" x14ac:dyDescent="0.3">
      <c r="A87" s="280" t="s">
        <v>253</v>
      </c>
      <c r="B87" s="280" t="s">
        <v>572</v>
      </c>
    </row>
    <row r="88" spans="1:2" ht="27.6" x14ac:dyDescent="0.3">
      <c r="A88" s="280" t="s">
        <v>253</v>
      </c>
      <c r="B88" s="280" t="s">
        <v>358</v>
      </c>
    </row>
    <row r="89" spans="1:2" x14ac:dyDescent="0.3">
      <c r="A89" s="280" t="s">
        <v>253</v>
      </c>
      <c r="B89" s="280" t="s">
        <v>348</v>
      </c>
    </row>
    <row r="90" spans="1:2" x14ac:dyDescent="0.3">
      <c r="A90" s="280" t="s">
        <v>253</v>
      </c>
      <c r="B90" s="280" t="s">
        <v>573</v>
      </c>
    </row>
    <row r="91" spans="1:2" ht="27.6" x14ac:dyDescent="0.3">
      <c r="A91" s="280" t="s">
        <v>253</v>
      </c>
      <c r="B91" s="280" t="s">
        <v>574</v>
      </c>
    </row>
    <row r="92" spans="1:2" x14ac:dyDescent="0.3">
      <c r="A92" s="280" t="s">
        <v>253</v>
      </c>
      <c r="B92" s="280" t="s">
        <v>575</v>
      </c>
    </row>
    <row r="93" spans="1:2" x14ac:dyDescent="0.3">
      <c r="A93" s="280" t="s">
        <v>253</v>
      </c>
      <c r="B93" s="280" t="s">
        <v>576</v>
      </c>
    </row>
    <row r="94" spans="1:2" x14ac:dyDescent="0.3">
      <c r="A94" s="280" t="s">
        <v>253</v>
      </c>
      <c r="B94" s="280" t="s">
        <v>577</v>
      </c>
    </row>
    <row r="95" spans="1:2" x14ac:dyDescent="0.3">
      <c r="A95" s="280" t="s">
        <v>253</v>
      </c>
      <c r="B95" s="280" t="s">
        <v>578</v>
      </c>
    </row>
    <row r="96" spans="1:2" x14ac:dyDescent="0.3">
      <c r="A96" s="280" t="s">
        <v>253</v>
      </c>
      <c r="B96" s="280" t="s">
        <v>579</v>
      </c>
    </row>
    <row r="97" spans="1:2" ht="27.6" x14ac:dyDescent="0.3">
      <c r="A97" s="280" t="s">
        <v>253</v>
      </c>
      <c r="B97" s="280" t="s">
        <v>580</v>
      </c>
    </row>
    <row r="98" spans="1:2" ht="27.6" x14ac:dyDescent="0.3">
      <c r="A98" s="280" t="s">
        <v>253</v>
      </c>
      <c r="B98" s="280" t="s">
        <v>581</v>
      </c>
    </row>
    <row r="99" spans="1:2" x14ac:dyDescent="0.3">
      <c r="A99" s="280" t="s">
        <v>253</v>
      </c>
      <c r="B99" s="280" t="s">
        <v>582</v>
      </c>
    </row>
    <row r="100" spans="1:2" x14ac:dyDescent="0.3">
      <c r="A100" s="280" t="s">
        <v>253</v>
      </c>
      <c r="B100" s="280" t="s">
        <v>583</v>
      </c>
    </row>
    <row r="101" spans="1:2" x14ac:dyDescent="0.3">
      <c r="A101" s="280" t="s">
        <v>253</v>
      </c>
      <c r="B101" s="280" t="s">
        <v>584</v>
      </c>
    </row>
    <row r="102" spans="1:2" ht="27.6" x14ac:dyDescent="0.3">
      <c r="A102" s="280" t="s">
        <v>253</v>
      </c>
      <c r="B102" s="280" t="s">
        <v>585</v>
      </c>
    </row>
    <row r="103" spans="1:2" ht="27.6" x14ac:dyDescent="0.3">
      <c r="A103" s="280" t="s">
        <v>253</v>
      </c>
      <c r="B103" s="280" t="s">
        <v>586</v>
      </c>
    </row>
    <row r="104" spans="1:2" x14ac:dyDescent="0.3">
      <c r="A104" s="280" t="s">
        <v>253</v>
      </c>
      <c r="B104" s="280" t="s">
        <v>587</v>
      </c>
    </row>
    <row r="105" spans="1:2" ht="27.6" x14ac:dyDescent="0.3">
      <c r="A105" s="280" t="s">
        <v>253</v>
      </c>
      <c r="B105" s="280" t="s">
        <v>588</v>
      </c>
    </row>
    <row r="106" spans="1:2" ht="27.6" x14ac:dyDescent="0.3">
      <c r="A106" s="280" t="s">
        <v>253</v>
      </c>
      <c r="B106" s="280" t="s">
        <v>589</v>
      </c>
    </row>
    <row r="107" spans="1:2" x14ac:dyDescent="0.3">
      <c r="A107" s="280" t="s">
        <v>253</v>
      </c>
      <c r="B107" s="280" t="s">
        <v>590</v>
      </c>
    </row>
    <row r="108" spans="1:2" ht="27.6" x14ac:dyDescent="0.3">
      <c r="A108" s="280" t="s">
        <v>253</v>
      </c>
      <c r="B108" s="280" t="s">
        <v>591</v>
      </c>
    </row>
    <row r="109" spans="1:2" ht="27.6" x14ac:dyDescent="0.3">
      <c r="A109" s="280" t="s">
        <v>253</v>
      </c>
      <c r="B109" s="280" t="s">
        <v>592</v>
      </c>
    </row>
    <row r="110" spans="1:2" ht="27.6" x14ac:dyDescent="0.3">
      <c r="A110" s="280" t="s">
        <v>253</v>
      </c>
      <c r="B110" s="280" t="s">
        <v>593</v>
      </c>
    </row>
    <row r="111" spans="1:2" ht="27.6" x14ac:dyDescent="0.3">
      <c r="A111" s="280" t="s">
        <v>253</v>
      </c>
      <c r="B111" s="280" t="s">
        <v>594</v>
      </c>
    </row>
    <row r="112" spans="1:2" ht="27.6" x14ac:dyDescent="0.3">
      <c r="A112" s="280" t="s">
        <v>253</v>
      </c>
      <c r="B112" s="280" t="s">
        <v>595</v>
      </c>
    </row>
    <row r="113" spans="1:2" ht="27.6" x14ac:dyDescent="0.3">
      <c r="A113" s="280" t="s">
        <v>253</v>
      </c>
      <c r="B113" s="280" t="s">
        <v>596</v>
      </c>
    </row>
    <row r="114" spans="1:2" ht="27.6" x14ac:dyDescent="0.3">
      <c r="A114" s="280" t="s">
        <v>253</v>
      </c>
      <c r="B114" s="280" t="s">
        <v>597</v>
      </c>
    </row>
    <row r="115" spans="1:2" ht="27.6" x14ac:dyDescent="0.3">
      <c r="A115" s="280" t="s">
        <v>253</v>
      </c>
      <c r="B115" s="280" t="s">
        <v>598</v>
      </c>
    </row>
    <row r="116" spans="1:2" ht="41.4" x14ac:dyDescent="0.3">
      <c r="A116" s="280" t="s">
        <v>253</v>
      </c>
      <c r="B116" s="280" t="s">
        <v>599</v>
      </c>
    </row>
    <row r="117" spans="1:2" x14ac:dyDescent="0.3">
      <c r="A117" s="280" t="s">
        <v>253</v>
      </c>
      <c r="B117" s="280" t="s">
        <v>600</v>
      </c>
    </row>
    <row r="118" spans="1:2" ht="27.6" x14ac:dyDescent="0.3">
      <c r="A118" s="280" t="s">
        <v>253</v>
      </c>
      <c r="B118" s="280" t="s">
        <v>601</v>
      </c>
    </row>
    <row r="119" spans="1:2" ht="27.6" x14ac:dyDescent="0.3">
      <c r="A119" s="280" t="s">
        <v>253</v>
      </c>
      <c r="B119" s="280" t="s">
        <v>602</v>
      </c>
    </row>
    <row r="120" spans="1:2" x14ac:dyDescent="0.3">
      <c r="A120" s="280" t="s">
        <v>253</v>
      </c>
      <c r="B120" s="280" t="s">
        <v>603</v>
      </c>
    </row>
    <row r="121" spans="1:2" ht="41.4" x14ac:dyDescent="0.3">
      <c r="A121" s="280" t="s">
        <v>253</v>
      </c>
      <c r="B121" s="280" t="s">
        <v>604</v>
      </c>
    </row>
    <row r="122" spans="1:2" ht="41.4" x14ac:dyDescent="0.3">
      <c r="A122" s="280" t="s">
        <v>253</v>
      </c>
      <c r="B122" s="280" t="s">
        <v>605</v>
      </c>
    </row>
    <row r="123" spans="1:2" ht="27.6" x14ac:dyDescent="0.3">
      <c r="A123" s="280" t="s">
        <v>253</v>
      </c>
      <c r="B123" s="280" t="s">
        <v>606</v>
      </c>
    </row>
    <row r="124" spans="1:2" ht="27.6" x14ac:dyDescent="0.3">
      <c r="A124" s="280" t="s">
        <v>253</v>
      </c>
      <c r="B124" s="280" t="s">
        <v>607</v>
      </c>
    </row>
    <row r="125" spans="1:2" ht="27.6" x14ac:dyDescent="0.3">
      <c r="A125" s="280" t="s">
        <v>253</v>
      </c>
      <c r="B125" s="280" t="s">
        <v>608</v>
      </c>
    </row>
    <row r="126" spans="1:2" x14ac:dyDescent="0.3">
      <c r="A126" s="280" t="s">
        <v>253</v>
      </c>
      <c r="B126" s="280" t="s">
        <v>609</v>
      </c>
    </row>
    <row r="127" spans="1:2" x14ac:dyDescent="0.3">
      <c r="A127" s="280" t="s">
        <v>253</v>
      </c>
      <c r="B127" s="280" t="s">
        <v>610</v>
      </c>
    </row>
    <row r="128" spans="1:2" x14ac:dyDescent="0.3">
      <c r="A128" s="280" t="s">
        <v>253</v>
      </c>
      <c r="B128" s="280" t="s">
        <v>611</v>
      </c>
    </row>
    <row r="129" spans="1:2" ht="41.4" x14ac:dyDescent="0.3">
      <c r="A129" s="280" t="s">
        <v>273</v>
      </c>
      <c r="B129" s="280" t="s">
        <v>612</v>
      </c>
    </row>
    <row r="130" spans="1:2" ht="27.6" x14ac:dyDescent="0.3">
      <c r="A130" s="280" t="s">
        <v>273</v>
      </c>
      <c r="B130" s="280" t="s">
        <v>613</v>
      </c>
    </row>
    <row r="131" spans="1:2" ht="27.6" x14ac:dyDescent="0.3">
      <c r="A131" s="280" t="s">
        <v>273</v>
      </c>
      <c r="B131" s="280" t="s">
        <v>499</v>
      </c>
    </row>
    <row r="132" spans="1:2" ht="41.4" x14ac:dyDescent="0.3">
      <c r="A132" s="280" t="s">
        <v>273</v>
      </c>
      <c r="B132" s="280" t="s">
        <v>500</v>
      </c>
    </row>
    <row r="133" spans="1:2" x14ac:dyDescent="0.3">
      <c r="A133" s="280" t="s">
        <v>273</v>
      </c>
      <c r="B133" s="280" t="s">
        <v>614</v>
      </c>
    </row>
    <row r="134" spans="1:2" ht="27.6" x14ac:dyDescent="0.3">
      <c r="A134" s="280" t="s">
        <v>273</v>
      </c>
      <c r="B134" s="280" t="s">
        <v>276</v>
      </c>
    </row>
    <row r="135" spans="1:2" x14ac:dyDescent="0.3">
      <c r="A135" s="280" t="s">
        <v>273</v>
      </c>
      <c r="B135" s="280" t="s">
        <v>615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  s t a n d a l o n e = " n o " ? > < D a t a M a s h u p 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EACD9E5-444D-48FC-84AB-486A9C1388B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9</vt:i4>
      </vt:variant>
      <vt:variant>
        <vt:lpstr>Zone denumite</vt:lpstr>
      </vt:variant>
      <vt:variant>
        <vt:i4>4</vt:i4>
      </vt:variant>
    </vt:vector>
  </HeadingPairs>
  <TitlesOfParts>
    <vt:vector size="13" baseType="lpstr">
      <vt:lpstr>Instructiuni</vt:lpstr>
      <vt:lpstr>Matrice Corelare Buget cu Deviz</vt:lpstr>
      <vt:lpstr>Buget_cerere</vt:lpstr>
      <vt:lpstr>Buget Categorii Cheltuieli</vt:lpstr>
      <vt:lpstr>Funding Gap</vt:lpstr>
      <vt:lpstr>Amortizare</vt:lpstr>
      <vt:lpstr>Export SMIS A NU SE ANEXA!!</vt:lpstr>
      <vt:lpstr>Buget Sintetic</vt:lpstr>
      <vt:lpstr>Foaie1</vt:lpstr>
      <vt:lpstr>Buget_cerere!OLE_LINK1</vt:lpstr>
      <vt:lpstr>'Buget Sintetic'!Zona_de_imprimat</vt:lpstr>
      <vt:lpstr>Buget_cerere!Zona_de_imprimat</vt:lpstr>
      <vt:lpstr>Instructiuni!Zona_de_imprimat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Lucia Brabete</cp:lastModifiedBy>
  <cp:lastPrinted>2024-01-29T14:07:17Z</cp:lastPrinted>
  <dcterms:created xsi:type="dcterms:W3CDTF">2015-08-05T10:46:20Z</dcterms:created>
  <dcterms:modified xsi:type="dcterms:W3CDTF">2024-01-29T14:23:58Z</dcterms:modified>
</cp:coreProperties>
</file>